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461" windowWidth="5955" windowHeight="4635" tabRatio="851" firstSheet="1" activeTab="1"/>
  </bookViews>
  <sheets>
    <sheet name="De Para GHC" sheetId="1" r:id="rId1"/>
    <sheet name="De Para Anss " sheetId="2" r:id="rId2"/>
    <sheet name="De Para Anvs" sheetId="3" r:id="rId3"/>
    <sheet name="De Para Fiocruz" sheetId="4" r:id="rId4"/>
    <sheet name="De Para Funasa" sheetId="5" r:id="rId5"/>
    <sheet name="De Para Fundo" sheetId="6" r:id="rId6"/>
    <sheet name="UNIDADES" sheetId="7" r:id="rId7"/>
  </sheets>
  <definedNames>
    <definedName name="_24_Co_Acre_Canc_por_UO_Funcional___EXCEL">#REF!</definedName>
    <definedName name="_24_Co_Acre_Canc_por_UO_Funcional__Esf_3___EXCEL">#REF!</definedName>
    <definedName name="_69_Co_Emendas_por_Autor_Emenda___EXCEL">#REF!</definedName>
    <definedName name="_xlnm.Print_Area" localSheetId="1">'De Para Anss '!$A$1:$M$35</definedName>
    <definedName name="_xlnm.Print_Area" localSheetId="2">'De Para Anvs'!$A$1:$M$45</definedName>
    <definedName name="_xlnm.Print_Area" localSheetId="3">'De Para Fiocruz'!$A$1:$M$58</definedName>
    <definedName name="_xlnm.Print_Area" localSheetId="4">'De Para Funasa'!$A$1:$N$103</definedName>
    <definedName name="_xlnm.Print_Area" localSheetId="5">'De Para Fundo'!$A$1:$M$240</definedName>
    <definedName name="_xlnm.Print_Area" localSheetId="6">'UNIDADES'!$A$1:$K$100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_xlnm.Print_Titles" localSheetId="3">'De Para Fiocruz'!$1:$10</definedName>
    <definedName name="_xlnm.Print_Titles" localSheetId="4">'De Para Funasa'!$1:$11</definedName>
    <definedName name="_xlnm.Print_Titles" localSheetId="5">'De Para Fundo'!$1:$11</definedName>
  </definedNames>
  <calcPr fullCalcOnLoad="1"/>
</workbook>
</file>

<file path=xl/sharedStrings.xml><?xml version="1.0" encoding="utf-8"?>
<sst xmlns="http://schemas.openxmlformats.org/spreadsheetml/2006/main" count="2667" uniqueCount="1002">
  <si>
    <t>20120001</t>
  </si>
  <si>
    <t>20110001</t>
  </si>
  <si>
    <t>20100001</t>
  </si>
  <si>
    <t>20040001</t>
  </si>
  <si>
    <t>05630001</t>
  </si>
  <si>
    <t>43350001</t>
  </si>
  <si>
    <t>43360001</t>
  </si>
  <si>
    <t>26910001</t>
  </si>
  <si>
    <t>43400001</t>
  </si>
  <si>
    <t>39330001</t>
  </si>
  <si>
    <t>38950001</t>
  </si>
  <si>
    <t>18330001</t>
  </si>
  <si>
    <t>42920003</t>
  </si>
  <si>
    <t>39460001</t>
  </si>
  <si>
    <t>39150001</t>
  </si>
  <si>
    <t>73610001</t>
  </si>
  <si>
    <t>73610004</t>
  </si>
  <si>
    <t>0214</t>
  </si>
  <si>
    <t>4641</t>
  </si>
  <si>
    <t>1034</t>
  </si>
  <si>
    <r>
      <t xml:space="preserve">Impl.Serv. Extra-hospitalares de </t>
    </r>
    <r>
      <rPr>
        <b/>
        <sz val="20"/>
        <rFont val="Arial"/>
        <family val="2"/>
      </rPr>
      <t>assist. ao idoso</t>
    </r>
  </si>
  <si>
    <r>
      <t>Fisc. Amb.</t>
    </r>
    <r>
      <rPr>
        <sz val="20"/>
        <rFont val="Arial"/>
        <family val="2"/>
      </rPr>
      <t xml:space="preserve"> e Cond. Trab. p/ prot. Saúde do Trabalhador</t>
    </r>
  </si>
  <si>
    <r>
      <t xml:space="preserve">Estudos e Pesquisas na Área da </t>
    </r>
    <r>
      <rPr>
        <b/>
        <sz val="20"/>
        <rFont val="Arial"/>
        <family val="2"/>
      </rPr>
      <t>Saúde da Família</t>
    </r>
  </si>
  <si>
    <r>
      <t xml:space="preserve">Estudos e Pesq.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</si>
  <si>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PROGR. AGENTES COMUNIT. SAÚDE - PACS/PSF</t>
  </si>
  <si>
    <t>HOSPITAIS PRÓPRIOS - MANUTENÇÃO</t>
  </si>
  <si>
    <t>AMORTIZAÇÃO DA DÍVIDA</t>
  </si>
  <si>
    <t>FUNCIONAL              PROGRAMÁTICA</t>
  </si>
  <si>
    <r>
      <t xml:space="preserve">Pagamento de </t>
    </r>
    <r>
      <rPr>
        <b/>
        <sz val="22"/>
        <rFont val="Arial"/>
        <family val="2"/>
      </rPr>
      <t>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a Servidores Civis</t>
    </r>
  </si>
  <si>
    <t>TOTAL - Bolsa Alimentação</t>
  </si>
  <si>
    <r>
      <t>Complementação da Renda Familiar</t>
    </r>
    <r>
      <rPr>
        <b/>
        <sz val="20"/>
        <rFont val="Arial"/>
        <family val="2"/>
      </rPr>
      <t xml:space="preserve"> - BOLSA ALIMENTAÇÃO</t>
    </r>
  </si>
  <si>
    <t>TOTAL - Emendas Parlamentares</t>
  </si>
  <si>
    <r>
      <t xml:space="preserve">Manutenção de </t>
    </r>
    <r>
      <rPr>
        <b/>
        <sz val="22"/>
        <rFont val="Arial"/>
        <family val="2"/>
      </rPr>
      <t>Serviços Administrativos</t>
    </r>
  </si>
  <si>
    <r>
      <t xml:space="preserve">Manutenção de Serviços de </t>
    </r>
    <r>
      <rPr>
        <b/>
        <sz val="22"/>
        <rFont val="Arial"/>
        <family val="2"/>
      </rPr>
      <t>Transporte</t>
    </r>
  </si>
  <si>
    <r>
      <t xml:space="preserve">Manutenção e Conservação de </t>
    </r>
    <r>
      <rPr>
        <b/>
        <sz val="22"/>
        <rFont val="Arial"/>
        <family val="2"/>
      </rPr>
      <t>Bens Imóveis</t>
    </r>
  </si>
  <si>
    <r>
      <t xml:space="preserve">Fisc. e Monit. Oper. </t>
    </r>
    <r>
      <rPr>
        <b/>
        <sz val="22"/>
        <rFont val="Arial"/>
        <family val="2"/>
      </rPr>
      <t>Planos e Seg. Priv</t>
    </r>
    <r>
      <rPr>
        <sz val="22"/>
        <rFont val="Arial"/>
        <family val="2"/>
      </rPr>
      <t>. Assist.à Saúde</t>
    </r>
  </si>
  <si>
    <r>
      <t>Cap. Serv. Púb. Fed</t>
    </r>
    <r>
      <rPr>
        <sz val="22"/>
        <rFont val="Arial"/>
        <family val="2"/>
      </rPr>
      <t>. em Processo Qual. e Requalificação</t>
    </r>
  </si>
  <si>
    <r>
      <t xml:space="preserve">Assist. </t>
    </r>
    <r>
      <rPr>
        <b/>
        <sz val="22"/>
        <rFont val="Arial"/>
        <family val="2"/>
      </rPr>
      <t>Pré-Escolar</t>
    </r>
    <r>
      <rPr>
        <sz val="22"/>
        <rFont val="Arial"/>
        <family val="2"/>
      </rPr>
      <t xml:space="preserve"> aos Dep. Serv. e Empregados</t>
    </r>
  </si>
  <si>
    <r>
      <t xml:space="preserve">Revisão </t>
    </r>
    <r>
      <rPr>
        <sz val="22"/>
        <rFont val="Arial"/>
        <family val="2"/>
      </rPr>
      <t xml:space="preserve">Geral de Remuneração dos Serv. Públicos </t>
    </r>
    <r>
      <rPr>
        <b/>
        <sz val="22"/>
        <rFont val="Arial"/>
        <family val="2"/>
      </rPr>
      <t>Ativos</t>
    </r>
  </si>
  <si>
    <t>0033</t>
  </si>
  <si>
    <r>
      <t xml:space="preserve">Estudos e Pesq. </t>
    </r>
    <r>
      <rPr>
        <b/>
        <sz val="20"/>
        <rFont val="Arial"/>
        <family val="2"/>
      </rPr>
      <t>Saúde Portadores de Deficiência</t>
    </r>
  </si>
  <si>
    <r>
      <t xml:space="preserve">Contribuição ao Centro Lat. Amer. e do Caribe - </t>
    </r>
    <r>
      <rPr>
        <b/>
        <sz val="20"/>
        <rFont val="Arial"/>
        <family val="2"/>
      </rPr>
      <t>BIREME</t>
    </r>
  </si>
  <si>
    <t>0752</t>
  </si>
  <si>
    <r>
      <t xml:space="preserve">Estrut. do Sistema Nac.Vigilância em Saúde - </t>
    </r>
    <r>
      <rPr>
        <b/>
        <sz val="20"/>
        <rFont val="Arial"/>
        <family val="2"/>
      </rPr>
      <t>VIGISUS</t>
    </r>
  </si>
  <si>
    <r>
      <t xml:space="preserve">Impl.Modern. de Unidades de Controle de </t>
    </r>
    <r>
      <rPr>
        <b/>
        <sz val="20"/>
        <rFont val="Arial"/>
        <family val="2"/>
      </rPr>
      <t>Zoonoses</t>
    </r>
  </si>
  <si>
    <r>
      <t xml:space="preserve">Cumpr. </t>
    </r>
    <r>
      <rPr>
        <b/>
        <sz val="20"/>
        <rFont val="Arial"/>
        <family val="2"/>
      </rPr>
      <t>Sentença Judicial</t>
    </r>
    <r>
      <rPr>
        <sz val="20"/>
        <rFont val="Arial"/>
        <family val="2"/>
      </rPr>
      <t xml:space="preserve"> Transitada em Julgado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</si>
  <si>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</si>
  <si>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t>UNIDADE: Agência Nacional de Vigilância Sanitária</t>
  </si>
  <si>
    <t>3954</t>
  </si>
  <si>
    <t>3897</t>
  </si>
  <si>
    <t>3943</t>
  </si>
  <si>
    <t>5395</t>
  </si>
  <si>
    <t>3996</t>
  </si>
  <si>
    <t>3997</t>
  </si>
  <si>
    <t>4306</t>
  </si>
  <si>
    <t>4307</t>
  </si>
  <si>
    <t>0587</t>
  </si>
  <si>
    <t>0589</t>
  </si>
  <si>
    <t>243</t>
  </si>
  <si>
    <t>7841</t>
  </si>
  <si>
    <t>3907</t>
  </si>
  <si>
    <t>3906</t>
  </si>
  <si>
    <t>2783</t>
  </si>
  <si>
    <r>
      <t xml:space="preserve">Implementação da </t>
    </r>
    <r>
      <rPr>
        <b/>
        <sz val="20"/>
        <rFont val="Arial"/>
        <family val="2"/>
      </rPr>
      <t>Promoção à Saúde</t>
    </r>
  </si>
  <si>
    <r>
      <t xml:space="preserve">Controle das </t>
    </r>
    <r>
      <rPr>
        <b/>
        <sz val="20"/>
        <rFont val="Arial"/>
        <family val="2"/>
      </rPr>
      <t>Doenças Cardiovasculares</t>
    </r>
  </si>
  <si>
    <r>
      <t xml:space="preserve">Controle das </t>
    </r>
    <r>
      <rPr>
        <b/>
        <sz val="20"/>
        <rFont val="Arial"/>
        <family val="2"/>
      </rPr>
      <t>Doenças Reumáticas</t>
    </r>
  </si>
  <si>
    <r>
      <t xml:space="preserve">Controle do </t>
    </r>
    <r>
      <rPr>
        <b/>
        <sz val="20"/>
        <rFont val="Arial"/>
        <family val="2"/>
      </rPr>
      <t>Diabetes Mellitus</t>
    </r>
  </si>
  <si>
    <r>
      <t xml:space="preserve">Saúde Ocular e </t>
    </r>
    <r>
      <rPr>
        <b/>
        <sz val="20"/>
        <rFont val="Arial"/>
        <family val="2"/>
      </rPr>
      <t>Prevenção da Cegueira</t>
    </r>
  </si>
  <si>
    <r>
      <t>Incentivo-Bônus</t>
    </r>
    <r>
      <rPr>
        <sz val="20"/>
        <rFont val="Arial"/>
        <family val="2"/>
      </rPr>
      <t xml:space="preserve"> - Paciente Portador </t>
    </r>
    <r>
      <rPr>
        <b/>
        <sz val="20"/>
        <rFont val="Arial"/>
        <family val="2"/>
      </rPr>
      <t>Agravo Mental</t>
    </r>
  </si>
  <si>
    <r>
      <t xml:space="preserve">Manutenção </t>
    </r>
    <r>
      <rPr>
        <sz val="20"/>
        <rFont val="Arial"/>
        <family val="2"/>
      </rPr>
      <t>de Serviços de Transportes</t>
    </r>
  </si>
  <si>
    <t>CONSOLIDADO - Ministério da Saúde</t>
  </si>
  <si>
    <t>%</t>
  </si>
  <si>
    <t xml:space="preserve">SALDO </t>
  </si>
  <si>
    <t>EMP</t>
  </si>
  <si>
    <t>LIQ</t>
  </si>
  <si>
    <t>ITENS GLOBAIS</t>
  </si>
  <si>
    <t>PESSOAL ATIVO</t>
  </si>
  <si>
    <t>PESSOAL INATIVO E PENSIONISTA</t>
  </si>
  <si>
    <t xml:space="preserve">AMORTIZAÇÃO DA DÍVIDA        </t>
  </si>
  <si>
    <t>FNS</t>
  </si>
  <si>
    <t>386310</t>
  </si>
  <si>
    <t>0006</t>
  </si>
  <si>
    <r>
      <t>Atendimento Ambulatorial e Hospitalar do</t>
    </r>
    <r>
      <rPr>
        <b/>
        <sz val="20"/>
        <rFont val="Arial"/>
        <family val="2"/>
      </rPr>
      <t xml:space="preserve"> INCa</t>
    </r>
  </si>
  <si>
    <t>4337</t>
  </si>
  <si>
    <t>7839</t>
  </si>
  <si>
    <t>3888</t>
  </si>
  <si>
    <t>1849</t>
  </si>
  <si>
    <t>3894</t>
  </si>
  <si>
    <t>3892</t>
  </si>
  <si>
    <t>3856</t>
  </si>
  <si>
    <t>3855</t>
  </si>
  <si>
    <t>3893</t>
  </si>
  <si>
    <t>3903</t>
  </si>
  <si>
    <t>3902</t>
  </si>
  <si>
    <t>3932</t>
  </si>
  <si>
    <t>3936</t>
  </si>
  <si>
    <t>1841</t>
  </si>
  <si>
    <t>3934</t>
  </si>
  <si>
    <t>3951</t>
  </si>
  <si>
    <t>Estudos e Pesq. prev. de morbimortalidade causas externas</t>
  </si>
  <si>
    <r>
      <t xml:space="preserve">Estudos e Pesq. </t>
    </r>
    <r>
      <rPr>
        <b/>
        <sz val="20"/>
        <rFont val="Arial"/>
        <family val="2"/>
      </rPr>
      <t>Doenças Crônico-Degenerativas</t>
    </r>
  </si>
  <si>
    <r>
      <t xml:space="preserve">Estudos e Pesquisas sobre </t>
    </r>
    <r>
      <rPr>
        <b/>
        <sz val="20"/>
        <rFont val="Arial"/>
        <family val="2"/>
      </rPr>
      <t>Saúde Mental</t>
    </r>
  </si>
  <si>
    <t>38780001</t>
  </si>
  <si>
    <t>43090001</t>
  </si>
  <si>
    <t>39100001</t>
  </si>
  <si>
    <t>42970003</t>
  </si>
  <si>
    <t>42980003</t>
  </si>
  <si>
    <t>43270001</t>
  </si>
  <si>
    <t>39540001</t>
  </si>
  <si>
    <t>38970001</t>
  </si>
  <si>
    <t>39430001</t>
  </si>
  <si>
    <t>39960022</t>
  </si>
  <si>
    <t>39970022</t>
  </si>
  <si>
    <t>78410001</t>
  </si>
  <si>
    <t>39070001</t>
  </si>
  <si>
    <t>39060001</t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</si>
  <si>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Assistência Farmacêutica</t>
    </r>
  </si>
  <si>
    <r>
      <t xml:space="preserve">Amortização e Encargos - </t>
    </r>
    <r>
      <rPr>
        <b/>
        <sz val="20"/>
        <rFont val="Arial"/>
        <family val="2"/>
      </rPr>
      <t>Dívida Externa</t>
    </r>
  </si>
  <si>
    <t>TOTAL - Combate às Carências Nutricionais</t>
  </si>
  <si>
    <r>
      <t xml:space="preserve">Capac. Profis. em Prev., Contr. E Assist. </t>
    </r>
    <r>
      <rPr>
        <b/>
        <sz val="20"/>
        <rFont val="Arial"/>
        <family val="2"/>
      </rPr>
      <t>Oncológica</t>
    </r>
  </si>
  <si>
    <r>
      <t xml:space="preserve">Prevenção e Vigilância para Controle do </t>
    </r>
    <r>
      <rPr>
        <b/>
        <sz val="20"/>
        <rFont val="Arial"/>
        <family val="2"/>
      </rPr>
      <t>Câncer</t>
    </r>
  </si>
  <si>
    <r>
      <t xml:space="preserve">Impl. Centros Alta Complex. em </t>
    </r>
    <r>
      <rPr>
        <b/>
        <sz val="20"/>
        <rFont val="Arial"/>
        <family val="2"/>
      </rPr>
      <t>Oncologia - CACON's</t>
    </r>
  </si>
  <si>
    <r>
      <t xml:space="preserve">Prevenção e Tratamento do </t>
    </r>
    <r>
      <rPr>
        <b/>
        <sz val="20"/>
        <rFont val="Arial"/>
        <family val="2"/>
      </rPr>
      <t>Câncer Cérvico-Uterino</t>
    </r>
  </si>
  <si>
    <r>
      <t xml:space="preserve">Residência Médica no </t>
    </r>
    <r>
      <rPr>
        <b/>
        <sz val="20"/>
        <rFont val="Arial"/>
        <family val="2"/>
      </rPr>
      <t>INCa</t>
    </r>
  </si>
  <si>
    <r>
      <t xml:space="preserve">Estudos e Pesq. sobre Prev. e Controle do </t>
    </r>
    <r>
      <rPr>
        <b/>
        <sz val="20"/>
        <rFont val="Arial"/>
        <family val="2"/>
      </rPr>
      <t>Câncer</t>
    </r>
  </si>
  <si>
    <r>
      <t xml:space="preserve">Prom. Eventos Prev. e Contr. E Assist. </t>
    </r>
    <r>
      <rPr>
        <b/>
        <sz val="20"/>
        <rFont val="Arial"/>
        <family val="2"/>
      </rPr>
      <t>Oncológica</t>
    </r>
  </si>
  <si>
    <t>TOTAL - Outros Programas</t>
  </si>
  <si>
    <r>
      <t>Conselho</t>
    </r>
    <r>
      <rPr>
        <sz val="20"/>
        <rFont val="Arial"/>
        <family val="2"/>
      </rPr>
      <t xml:space="preserve"> Nacional de Saúde</t>
    </r>
  </si>
  <si>
    <r>
      <t xml:space="preserve">Formulação e Avaliação de </t>
    </r>
    <r>
      <rPr>
        <b/>
        <sz val="20"/>
        <rFont val="Arial"/>
        <family val="2"/>
      </rPr>
      <t>Políticas</t>
    </r>
    <r>
      <rPr>
        <sz val="20"/>
        <rFont val="Arial"/>
        <family val="2"/>
      </rPr>
      <t xml:space="preserve"> p/ o Setor </t>
    </r>
    <r>
      <rPr>
        <b/>
        <sz val="20"/>
        <rFont val="Arial"/>
        <family val="2"/>
      </rPr>
      <t>Saúde</t>
    </r>
  </si>
  <si>
    <r>
      <t>Auditoria</t>
    </r>
    <r>
      <rPr>
        <sz val="20"/>
        <rFont val="Arial"/>
        <family val="2"/>
      </rPr>
      <t xml:space="preserve"> Analítica e Operativa do SUS</t>
    </r>
  </si>
  <si>
    <r>
      <t>Assistência Médica</t>
    </r>
    <r>
      <rPr>
        <sz val="20"/>
        <rFont val="Arial"/>
        <family val="2"/>
      </rPr>
      <t xml:space="preserve"> e Odontológica aos Servidores</t>
    </r>
  </si>
  <si>
    <r>
      <t xml:space="preserve">Impl. Apar. e Adeq. das </t>
    </r>
    <r>
      <rPr>
        <b/>
        <sz val="20"/>
        <rFont val="Arial"/>
        <family val="2"/>
      </rPr>
      <t>Unidades do SUS</t>
    </r>
  </si>
  <si>
    <r>
      <t>Atend. Méd. Espec. Itinerante</t>
    </r>
    <r>
      <rPr>
        <sz val="20"/>
        <rFont val="Arial"/>
        <family val="2"/>
      </rPr>
      <t xml:space="preserve"> em Áreas Desassistidas</t>
    </r>
  </si>
  <si>
    <r>
      <t xml:space="preserve">Aquis. e Distr. </t>
    </r>
    <r>
      <rPr>
        <b/>
        <sz val="20"/>
        <rFont val="Arial"/>
        <family val="2"/>
      </rPr>
      <t>Medicamentos</t>
    </r>
    <r>
      <rPr>
        <sz val="20"/>
        <rFont val="Arial"/>
        <family val="2"/>
      </rPr>
      <t xml:space="preserve"> E Insumos Estratégicos</t>
    </r>
  </si>
  <si>
    <r>
      <t xml:space="preserve">Mod. e Capac. de Labor. Oficiais de </t>
    </r>
    <r>
      <rPr>
        <b/>
        <sz val="20"/>
        <rFont val="Arial"/>
        <family val="2"/>
      </rPr>
      <t>Prod. Farmacêutica</t>
    </r>
  </si>
  <si>
    <r>
      <t xml:space="preserve">Modern.e Adequação de </t>
    </r>
    <r>
      <rPr>
        <b/>
        <sz val="20"/>
        <rFont val="Arial"/>
        <family val="2"/>
      </rPr>
      <t>Laboratórios Farmacêuticos</t>
    </r>
  </si>
  <si>
    <t xml:space="preserve">                                     </t>
  </si>
  <si>
    <t>EM R$ 1,00</t>
  </si>
  <si>
    <t>38690004</t>
  </si>
  <si>
    <r>
      <t xml:space="preserve">Adequação da </t>
    </r>
    <r>
      <rPr>
        <b/>
        <sz val="20"/>
        <rFont val="Arial"/>
        <family val="2"/>
      </rPr>
      <t>Planta</t>
    </r>
    <r>
      <rPr>
        <sz val="20"/>
        <rFont val="Arial"/>
        <family val="2"/>
      </rPr>
      <t xml:space="preserve"> de Produção </t>
    </r>
    <r>
      <rPr>
        <b/>
        <sz val="20"/>
        <rFont val="Arial"/>
        <family val="2"/>
      </rPr>
      <t>de Vacinas</t>
    </r>
  </si>
  <si>
    <r>
      <t>Ensino em Saúde</t>
    </r>
    <r>
      <rPr>
        <sz val="20"/>
        <rFont val="Arial"/>
        <family val="2"/>
      </rPr>
      <t xml:space="preserve"> e Ciência e Tecnol. na FIOCRUZ</t>
    </r>
  </si>
  <si>
    <t>Posição: ABRIL 2003(Atualizado até 30.04.2003)</t>
  </si>
  <si>
    <t>TOTAL - Sangue e Hemoderivados</t>
  </si>
  <si>
    <r>
      <t xml:space="preserve">Impl., Ampl.de Unid. </t>
    </r>
    <r>
      <rPr>
        <b/>
        <sz val="20"/>
        <rFont val="Arial"/>
        <family val="2"/>
      </rPr>
      <t>Hematologia e Hemoterapia</t>
    </r>
  </si>
  <si>
    <r>
      <t xml:space="preserve">Mod. e Adeq. Unidades de </t>
    </r>
    <r>
      <rPr>
        <b/>
        <sz val="20"/>
        <rFont val="Arial"/>
        <family val="2"/>
      </rPr>
      <t>Hematologia e Hemoterapia</t>
    </r>
  </si>
  <si>
    <r>
      <t xml:space="preserve">Impl. Serv. Saúde Mental e Prev. </t>
    </r>
    <r>
      <rPr>
        <b/>
        <sz val="20"/>
        <rFont val="Arial"/>
        <family val="2"/>
      </rPr>
      <t>Uso Álcool e Drogas</t>
    </r>
  </si>
  <si>
    <r>
      <t xml:space="preserve">Impl. Serv. p/ Tratamento </t>
    </r>
    <r>
      <rPr>
        <b/>
        <sz val="20"/>
        <rFont val="Arial"/>
        <family val="2"/>
      </rPr>
      <t>Agravos Saúde Trabalhador</t>
    </r>
  </si>
  <si>
    <t xml:space="preserve">10 </t>
  </si>
  <si>
    <t>4705</t>
  </si>
  <si>
    <t>7361</t>
  </si>
  <si>
    <t>43281</t>
  </si>
  <si>
    <r>
      <t xml:space="preserve">Aquisição e Distribuição de </t>
    </r>
    <r>
      <rPr>
        <b/>
        <sz val="20"/>
        <rFont val="Arial"/>
        <family val="2"/>
      </rPr>
      <t>Micronutrientes</t>
    </r>
  </si>
  <si>
    <r>
      <t xml:space="preserve">Est. e Pesq.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</si>
  <si>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Incentivo para Controle de Endemias</t>
  </si>
  <si>
    <r>
      <t xml:space="preserve">Ações Prev. e </t>
    </r>
    <r>
      <rPr>
        <b/>
        <sz val="20"/>
        <rFont val="Arial"/>
        <family val="2"/>
      </rPr>
      <t>Controle das Doenças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Transmissíveis</t>
    </r>
  </si>
  <si>
    <r>
      <t xml:space="preserve">Impl. Centros Atenção </t>
    </r>
    <r>
      <rPr>
        <b/>
        <sz val="20"/>
        <rFont val="Arial"/>
        <family val="2"/>
      </rPr>
      <t>Saúde Adolescente e Jovem</t>
    </r>
  </si>
  <si>
    <r>
      <t xml:space="preserve">Implantação da </t>
    </r>
    <r>
      <rPr>
        <b/>
        <sz val="20"/>
        <rFont val="Arial"/>
        <family val="2"/>
      </rPr>
      <t>Rede de Bancos de Leite</t>
    </r>
    <r>
      <rPr>
        <sz val="20"/>
        <rFont val="Arial"/>
        <family val="2"/>
      </rPr>
      <t xml:space="preserve"> Humano</t>
    </r>
  </si>
  <si>
    <r>
      <t>Acreditação de hospitais amigo da criança</t>
    </r>
    <r>
      <rPr>
        <b/>
        <sz val="20"/>
        <rFont val="Arial"/>
        <family val="2"/>
      </rPr>
      <t xml:space="preserve"> (NOVA)</t>
    </r>
  </si>
  <si>
    <r>
      <t>Estudos e Pesquisas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da Mulher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</si>
  <si>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Adolescente e do Jovem</t>
    </r>
  </si>
  <si>
    <r>
      <t>Est. e Pesq.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</si>
  <si>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r>
      <t xml:space="preserve">Promoção de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da Mulher</t>
    </r>
  </si>
  <si>
    <t>27430001</t>
  </si>
  <si>
    <t>39280001</t>
  </si>
  <si>
    <t>43700001</t>
  </si>
  <si>
    <t>02180001</t>
  </si>
  <si>
    <t>02190001</t>
  </si>
  <si>
    <t>02200001</t>
  </si>
  <si>
    <t>02210001</t>
  </si>
  <si>
    <t>39170001</t>
  </si>
  <si>
    <t>39230001</t>
  </si>
  <si>
    <t>0053</t>
  </si>
  <si>
    <t>212</t>
  </si>
  <si>
    <t>0681</t>
  </si>
  <si>
    <t>0218</t>
  </si>
  <si>
    <t>0220</t>
  </si>
  <si>
    <t>0221</t>
  </si>
  <si>
    <t>1823</t>
  </si>
  <si>
    <t>3863</t>
  </si>
  <si>
    <t>3868</t>
  </si>
  <si>
    <t>3865</t>
  </si>
  <si>
    <t>3870</t>
  </si>
  <si>
    <t>7835</t>
  </si>
  <si>
    <t>3917</t>
  </si>
  <si>
    <t>3923</t>
  </si>
  <si>
    <r>
      <t xml:space="preserve">Inst. Tecnologia em Fármacos - </t>
    </r>
    <r>
      <rPr>
        <b/>
        <sz val="20"/>
        <rFont val="Arial"/>
        <family val="2"/>
      </rPr>
      <t>Farmanguinhos</t>
    </r>
  </si>
  <si>
    <t>TOTAL - Amortização da Dívida</t>
  </si>
  <si>
    <r>
      <t xml:space="preserve">Amortização e Encargos - </t>
    </r>
    <r>
      <rPr>
        <b/>
        <sz val="20"/>
        <rFont val="Arial"/>
        <family val="2"/>
      </rPr>
      <t>Dívida Interna</t>
    </r>
  </si>
  <si>
    <t>0119</t>
  </si>
  <si>
    <t>3859</t>
  </si>
  <si>
    <t>3860</t>
  </si>
  <si>
    <t>3861</t>
  </si>
  <si>
    <t>3984</t>
  </si>
  <si>
    <t>5528</t>
  </si>
  <si>
    <t xml:space="preserve">Próprios </t>
  </si>
  <si>
    <t>Emendas</t>
  </si>
  <si>
    <r>
      <t xml:space="preserve">Capac. </t>
    </r>
    <r>
      <rPr>
        <b/>
        <sz val="20"/>
        <rFont val="Arial"/>
        <family val="2"/>
      </rPr>
      <t xml:space="preserve">Profissional </t>
    </r>
    <r>
      <rPr>
        <sz val="20"/>
        <rFont val="Arial"/>
        <family val="2"/>
      </rPr>
      <t xml:space="preserve">Empreg. na Área de </t>
    </r>
    <r>
      <rPr>
        <b/>
        <sz val="20"/>
        <rFont val="Arial"/>
        <family val="2"/>
      </rPr>
      <t>Enfermagem</t>
    </r>
  </si>
  <si>
    <r>
      <t xml:space="preserve">Modern. das </t>
    </r>
    <r>
      <rPr>
        <b/>
        <sz val="20"/>
        <rFont val="Arial"/>
        <family val="2"/>
      </rPr>
      <t>Escolas Técnicas</t>
    </r>
    <r>
      <rPr>
        <sz val="20"/>
        <rFont val="Arial"/>
        <family val="2"/>
      </rPr>
      <t xml:space="preserve"> de Saúde do SUS</t>
    </r>
  </si>
  <si>
    <r>
      <t xml:space="preserve">Suporte Técnico à Estrut. de </t>
    </r>
    <r>
      <rPr>
        <b/>
        <sz val="20"/>
        <rFont val="Arial"/>
        <family val="2"/>
      </rPr>
      <t>Escolas Técnicas de Saúde</t>
    </r>
  </si>
  <si>
    <r>
      <t xml:space="preserve">Form. Pedagógica p/ </t>
    </r>
    <r>
      <rPr>
        <b/>
        <sz val="20"/>
        <rFont val="Arial"/>
        <family val="2"/>
      </rPr>
      <t>Docentes na Área de Enfermagem</t>
    </r>
  </si>
  <si>
    <t>TOTAL - AIDS II</t>
  </si>
  <si>
    <t>4355</t>
  </si>
  <si>
    <t>306</t>
  </si>
  <si>
    <t>331</t>
  </si>
  <si>
    <t>365</t>
  </si>
  <si>
    <t>2012</t>
  </si>
  <si>
    <t>2011</t>
  </si>
  <si>
    <t>2010</t>
  </si>
  <si>
    <t>301</t>
  </si>
  <si>
    <t>2004</t>
  </si>
  <si>
    <t>0002</t>
  </si>
  <si>
    <t>EMPENHADO</t>
  </si>
  <si>
    <t>LIQUIDADO</t>
  </si>
  <si>
    <t>SALDO</t>
  </si>
  <si>
    <t>Coordenação de Acompanhamento e Avaliação - CAA</t>
  </si>
  <si>
    <t>( D )</t>
  </si>
  <si>
    <t>( C )</t>
  </si>
  <si>
    <t>( B )</t>
  </si>
  <si>
    <t>( A )</t>
  </si>
  <si>
    <t>FUNCIONAL PROGRAMÁTICA</t>
  </si>
  <si>
    <t>A LIQUIDAR</t>
  </si>
  <si>
    <t>( F = B - C )</t>
  </si>
  <si>
    <t>( E = C - D )</t>
  </si>
  <si>
    <t>126</t>
  </si>
  <si>
    <t>2003</t>
  </si>
  <si>
    <t>304</t>
  </si>
  <si>
    <t>128</t>
  </si>
  <si>
    <t>0010</t>
  </si>
  <si>
    <t>0024</t>
  </si>
  <si>
    <t>0791</t>
  </si>
  <si>
    <t>0028</t>
  </si>
  <si>
    <t>4335</t>
  </si>
  <si>
    <t>SERV. DE PROCESSAMENTO DADOS - DATASUS</t>
  </si>
  <si>
    <t>PROGRAMA SANGUE E HEMODERIVADOS</t>
  </si>
  <si>
    <t>INCENTIVO PARA CONTROLE DE ENDEMIAS</t>
  </si>
  <si>
    <t>43820002</t>
  </si>
  <si>
    <t>44560004</t>
  </si>
  <si>
    <t>21010002</t>
  </si>
  <si>
    <t>TOTAL -  Estudos e Pesquisas</t>
  </si>
  <si>
    <t>TOTAL -  Outros Programas</t>
  </si>
  <si>
    <t>TOTAL -  Auxílios ao Servidor</t>
  </si>
  <si>
    <t>TOTAL - Assistência Médica</t>
  </si>
  <si>
    <t>TOTAL - Sentença Judicial (Custeio)</t>
  </si>
  <si>
    <t>UNIDADE: Fundação Nacional de Saúde</t>
  </si>
  <si>
    <t>TOTAL  -  EXCLUSIVE PESSOAL</t>
  </si>
  <si>
    <t>27830001</t>
  </si>
  <si>
    <t>39000001</t>
  </si>
  <si>
    <t>39010001</t>
  </si>
  <si>
    <t>38910001</t>
  </si>
  <si>
    <t>39290001</t>
  </si>
  <si>
    <t>Próprios</t>
  </si>
  <si>
    <t>244</t>
  </si>
  <si>
    <t>3992</t>
  </si>
  <si>
    <t>4382</t>
  </si>
  <si>
    <t>4372</t>
  </si>
  <si>
    <t>3877</t>
  </si>
  <si>
    <t>4357</t>
  </si>
  <si>
    <t>0023</t>
  </si>
  <si>
    <t>4456</t>
  </si>
  <si>
    <t>2101</t>
  </si>
  <si>
    <t>0004</t>
  </si>
  <si>
    <t>0011</t>
  </si>
  <si>
    <t>4301</t>
  </si>
  <si>
    <t>4302</t>
  </si>
  <si>
    <t>0021</t>
  </si>
  <si>
    <t>843</t>
  </si>
  <si>
    <t>844</t>
  </si>
  <si>
    <t>0905</t>
  </si>
  <si>
    <t>0002/0004</t>
  </si>
  <si>
    <t>0004/0016</t>
  </si>
  <si>
    <t>0004/0014</t>
  </si>
  <si>
    <t>4525</t>
  </si>
  <si>
    <t>38591</t>
  </si>
  <si>
    <t>38592</t>
  </si>
  <si>
    <t>38601</t>
  </si>
  <si>
    <t>38602</t>
  </si>
  <si>
    <t>38611</t>
  </si>
  <si>
    <t>38612</t>
  </si>
  <si>
    <t>39841</t>
  </si>
  <si>
    <t>38593</t>
  </si>
  <si>
    <t>38603</t>
  </si>
  <si>
    <t>38613</t>
  </si>
  <si>
    <t>30711</t>
  </si>
  <si>
    <t>39211</t>
  </si>
  <si>
    <t>39490001</t>
  </si>
  <si>
    <t>39480001</t>
  </si>
  <si>
    <t>42910001</t>
  </si>
  <si>
    <t>39140001</t>
  </si>
  <si>
    <t>38810001</t>
  </si>
  <si>
    <t>39220001</t>
  </si>
  <si>
    <t>78290001</t>
  </si>
  <si>
    <t>78310001</t>
  </si>
  <si>
    <t>38800001</t>
  </si>
  <si>
    <r>
      <t>Camp. Educ.</t>
    </r>
    <r>
      <rPr>
        <sz val="20"/>
        <rFont val="Arial"/>
        <family val="2"/>
      </rPr>
      <t xml:space="preserve"> Prev. e Contr. de </t>
    </r>
    <r>
      <rPr>
        <b/>
        <sz val="20"/>
        <rFont val="Arial"/>
        <family val="2"/>
      </rPr>
      <t>Doenças Endêmicas</t>
    </r>
  </si>
  <si>
    <t>Atendimento à população com med. para tuberculose</t>
  </si>
  <si>
    <t>Atendimento à população com med. para hanseniase</t>
  </si>
  <si>
    <t>Atendimento à população com med. para saúde mental</t>
  </si>
  <si>
    <r>
      <t xml:space="preserve">Estudos e Pesquisas </t>
    </r>
    <r>
      <rPr>
        <sz val="22"/>
        <rFont val="Arial"/>
        <family val="2"/>
      </rPr>
      <t>sobre Prev. E Contr. Infecções Hospitalares</t>
    </r>
  </si>
  <si>
    <t>20020001</t>
  </si>
  <si>
    <t>20030001</t>
  </si>
  <si>
    <t>43390001</t>
  </si>
  <si>
    <t>45720001</t>
  </si>
  <si>
    <t xml:space="preserve">TOTAL - Assistência Médica </t>
  </si>
  <si>
    <t xml:space="preserve">    </t>
  </si>
  <si>
    <t>APROVADO</t>
  </si>
  <si>
    <t>ORÇAMENTO 2003 - LEI 10.640</t>
  </si>
  <si>
    <t xml:space="preserve">ORÇAMENTO - 2003 ( LEI 10.640 de 14/01/2003 ) </t>
  </si>
  <si>
    <t>4339</t>
  </si>
  <si>
    <t>OUTROS CUSTEIOS E CAPITAL - TOTAL</t>
  </si>
  <si>
    <t>GHC</t>
  </si>
  <si>
    <r>
      <t xml:space="preserve">Prom. Eventos </t>
    </r>
    <r>
      <rPr>
        <b/>
        <sz val="20"/>
        <rFont val="Arial"/>
        <family val="2"/>
      </rPr>
      <t>Melhoria Qualidade</t>
    </r>
    <r>
      <rPr>
        <sz val="20"/>
        <rFont val="Arial"/>
        <family val="2"/>
      </rPr>
      <t xml:space="preserve"> dos Serv. do SUS</t>
    </r>
  </si>
  <si>
    <t>Promoção de Eventos prevenção de morb.causas externas</t>
  </si>
  <si>
    <r>
      <t>Prom. Eventos</t>
    </r>
    <r>
      <rPr>
        <sz val="20"/>
        <rFont val="Arial"/>
        <family val="2"/>
      </rPr>
      <t xml:space="preserve"> -</t>
    </r>
    <r>
      <rPr>
        <b/>
        <sz val="20"/>
        <rFont val="Arial"/>
        <family val="2"/>
      </rPr>
      <t xml:space="preserve"> Doenças Crônico-Degenerativas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</si>
  <si>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Mental</t>
    </r>
  </si>
  <si>
    <t>Modern.e Adequação de Unidades de saúde do SUS</t>
  </si>
  <si>
    <r>
      <t xml:space="preserve">Impl.Apar.e </t>
    </r>
    <r>
      <rPr>
        <b/>
        <sz val="20"/>
        <rFont val="Arial"/>
        <family val="2"/>
      </rPr>
      <t>Adeq. Unid.</t>
    </r>
    <r>
      <rPr>
        <sz val="20"/>
        <rFont val="Arial"/>
        <family val="2"/>
      </rPr>
      <t xml:space="preserve"> Urg./Emerg. e Gest. Alto Risco</t>
    </r>
  </si>
  <si>
    <t>Modern.e Adequação de Laboratórios Farmacêuticos</t>
  </si>
  <si>
    <t>TOTAL - REFORSUS</t>
  </si>
  <si>
    <t>TOTAL - EXCLUSIVE PESSOAL</t>
  </si>
  <si>
    <t>TOTAL - Planos e Seguros Privados de Assistência Médica</t>
  </si>
  <si>
    <t>UNIDADE: Fundação Oswaldo Cruz</t>
  </si>
  <si>
    <t>TOTAL  GERAL</t>
  </si>
  <si>
    <r>
      <t xml:space="preserve">Mod. e Adeq. de Unidades de </t>
    </r>
    <r>
      <rPr>
        <b/>
        <sz val="20"/>
        <rFont val="Arial"/>
        <family val="2"/>
      </rPr>
      <t>Hematologia e Hemoterapia</t>
    </r>
  </si>
  <si>
    <r>
      <t xml:space="preserve">Mod. e Adequação de </t>
    </r>
    <r>
      <rPr>
        <b/>
        <sz val="20"/>
        <rFont val="Arial"/>
        <family val="2"/>
      </rPr>
      <t>Unidades de Saúde do SUS</t>
    </r>
  </si>
  <si>
    <t>TOTAL - Manutenção das Unidades Operacionais</t>
  </si>
  <si>
    <t>TOTAL -  Infra-Estrutura de Unidades</t>
  </si>
  <si>
    <t>TOTAL -  Adequação da Planta de Vacinas</t>
  </si>
  <si>
    <t>TOTAL -  Produção de Vacinas</t>
  </si>
  <si>
    <t>Produção de Imunobiológicos</t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</si>
  <si>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Aggeu Magalhães</t>
    </r>
    <r>
      <rPr>
        <sz val="20"/>
        <rFont val="Arial"/>
        <family val="2"/>
      </rPr>
      <t xml:space="preserve"> - CPQAM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</si>
  <si>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Gonçalo Muniz</t>
    </r>
    <r>
      <rPr>
        <sz val="20"/>
        <rFont val="Arial"/>
        <family val="2"/>
      </rPr>
      <t xml:space="preserve"> - CPQGM</t>
    </r>
  </si>
  <si>
    <r>
      <t>Pesq</t>
    </r>
    <r>
      <rPr>
        <sz val="20"/>
        <rFont val="Arial"/>
        <family val="2"/>
      </rPr>
      <t xml:space="preserve">. Cient.do Centro </t>
    </r>
    <r>
      <rPr>
        <b/>
        <sz val="20"/>
        <rFont val="Arial"/>
        <family val="2"/>
      </rPr>
      <t>René Rachou</t>
    </r>
    <r>
      <rPr>
        <sz val="20"/>
        <rFont val="Arial"/>
        <family val="2"/>
      </rPr>
      <t xml:space="preserve"> - CPQRR</t>
    </r>
  </si>
  <si>
    <r>
      <t>Serv. Ref. Saúde</t>
    </r>
    <r>
      <rPr>
        <sz val="20"/>
        <rFont val="Arial"/>
        <family val="2"/>
      </rPr>
      <t xml:space="preserve"> e Ciência e Tecnol. da FIOCRUZ</t>
    </r>
  </si>
  <si>
    <r>
      <t>Serv. Ref. Saúde</t>
    </r>
    <r>
      <rPr>
        <sz val="20"/>
        <rFont val="Arial"/>
        <family val="2"/>
      </rPr>
      <t xml:space="preserve">  Inst. Contr. Qual. Saúde - INCQS</t>
    </r>
  </si>
  <si>
    <r>
      <t>Mod. e Adeq.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>de Unidades</t>
    </r>
    <r>
      <rPr>
        <sz val="20"/>
        <rFont val="Arial"/>
        <family val="2"/>
      </rPr>
      <t xml:space="preserve"> de Saúde da FIOCRUZ</t>
    </r>
  </si>
  <si>
    <t>2522</t>
  </si>
  <si>
    <t>4365</t>
  </si>
  <si>
    <t>364</t>
  </si>
  <si>
    <t>572</t>
  </si>
  <si>
    <t>573</t>
  </si>
  <si>
    <t>0466</t>
  </si>
  <si>
    <t>4334</t>
  </si>
  <si>
    <t>4373</t>
  </si>
  <si>
    <t>4458</t>
  </si>
  <si>
    <t>4560</t>
  </si>
  <si>
    <t>4325</t>
  </si>
  <si>
    <t>4326</t>
  </si>
  <si>
    <t>3937</t>
  </si>
  <si>
    <t>Atendimento à população com med. e insumos estratégicos</t>
  </si>
  <si>
    <t>TOTAL - Manutenção de Unidades Operacionais</t>
  </si>
  <si>
    <t>TOTAL - Manutenção de Unidades Indígenas</t>
  </si>
  <si>
    <t>TOTAL - Vacinas &amp; Vacinação</t>
  </si>
  <si>
    <t>TOTAL - VIGISUS</t>
  </si>
  <si>
    <t>TOTAL - Saneamento Básico ( PROJETO ALVORADA )</t>
  </si>
  <si>
    <t>TOTAL - Saneamento Básico ( DEMAIS AÇÕES )</t>
  </si>
  <si>
    <t>TOTAL - Manut., Planej. e Coordenação do SVS</t>
  </si>
  <si>
    <t>TOTAL - Programa Sangue e Hemoderivados</t>
  </si>
  <si>
    <r>
      <t>Contribuição a</t>
    </r>
    <r>
      <rPr>
        <b/>
        <sz val="20"/>
        <rFont val="Arial"/>
        <family val="2"/>
      </rPr>
      <t xml:space="preserve"> Previdência Privada</t>
    </r>
  </si>
  <si>
    <r>
      <t xml:space="preserve">Pesquisas Biomédicas no </t>
    </r>
    <r>
      <rPr>
        <b/>
        <sz val="20"/>
        <rFont val="Arial"/>
        <family val="2"/>
      </rPr>
      <t>Centro Nac. de Primatas</t>
    </r>
  </si>
  <si>
    <r>
      <t xml:space="preserve">Pesq. Interesse Sanit. Centro Ref. Prof. </t>
    </r>
    <r>
      <rPr>
        <b/>
        <sz val="20"/>
        <rFont val="Arial"/>
        <family val="2"/>
      </rPr>
      <t>Hélio Fraga</t>
    </r>
  </si>
  <si>
    <r>
      <t xml:space="preserve">Pesquisas do </t>
    </r>
    <r>
      <rPr>
        <b/>
        <sz val="20"/>
        <rFont val="Arial"/>
        <family val="2"/>
      </rPr>
      <t>Instituto Evandro Chagas</t>
    </r>
  </si>
  <si>
    <r>
      <t xml:space="preserve">Saneamento Básico em </t>
    </r>
    <r>
      <rPr>
        <b/>
        <sz val="20"/>
        <rFont val="Arial"/>
        <family val="2"/>
      </rPr>
      <t>Comunidades Indígenas</t>
    </r>
  </si>
  <si>
    <r>
      <t>Vacinação</t>
    </r>
    <r>
      <rPr>
        <sz val="20"/>
        <rFont val="Arial"/>
        <family val="2"/>
      </rPr>
      <t xml:space="preserve"> da População</t>
    </r>
  </si>
  <si>
    <r>
      <t>Multivacinação de Crianças</t>
    </r>
    <r>
      <rPr>
        <sz val="20"/>
        <rFont val="Arial"/>
        <family val="2"/>
      </rPr>
      <t xml:space="preserve"> de 0 a 5 anos de idade</t>
    </r>
  </si>
  <si>
    <r>
      <t>Vacinação de Idoso</t>
    </r>
    <r>
      <rPr>
        <sz val="20"/>
        <rFont val="Arial"/>
        <family val="2"/>
      </rPr>
      <t xml:space="preserve"> com 60 anos de idade ou mais</t>
    </r>
  </si>
  <si>
    <r>
      <t xml:space="preserve">Publicidade - </t>
    </r>
    <r>
      <rPr>
        <sz val="20"/>
        <rFont val="Arial"/>
        <family val="2"/>
      </rPr>
      <t>Prev.Contr.</t>
    </r>
    <r>
      <rPr>
        <b/>
        <sz val="20"/>
        <rFont val="Arial"/>
        <family val="2"/>
      </rPr>
      <t>Câncer e Assist. Oncologica</t>
    </r>
  </si>
  <si>
    <r>
      <t xml:space="preserve">Publicidade - </t>
    </r>
    <r>
      <rPr>
        <sz val="20"/>
        <rFont val="Arial"/>
        <family val="2"/>
      </rPr>
      <t>Prev.Contr.Doenças</t>
    </r>
    <r>
      <rPr>
        <b/>
        <sz val="20"/>
        <rFont val="Arial"/>
        <family val="2"/>
      </rPr>
      <t xml:space="preserve"> Crônico-Degenerativas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</si>
  <si>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Mulher</t>
    </r>
  </si>
  <si>
    <r>
      <t xml:space="preserve">Publicidade - </t>
    </r>
    <r>
      <rPr>
        <sz val="20"/>
        <rFont val="Arial"/>
        <family val="2"/>
      </rPr>
      <t>Saúde do</t>
    </r>
    <r>
      <rPr>
        <b/>
        <sz val="20"/>
        <rFont val="Arial"/>
        <family val="2"/>
      </rPr>
      <t xml:space="preserve"> Jovem</t>
    </r>
  </si>
  <si>
    <r>
      <t xml:space="preserve">Publicidade - </t>
    </r>
    <r>
      <rPr>
        <sz val="20"/>
        <rFont val="Arial"/>
        <family val="2"/>
      </rPr>
      <t>Atend</t>
    </r>
    <r>
      <rPr>
        <b/>
        <sz val="20"/>
        <rFont val="Arial"/>
        <family val="2"/>
      </rPr>
      <t>. Amb. Emergencial e Hospitalar</t>
    </r>
  </si>
  <si>
    <r>
      <t>Publicidade</t>
    </r>
    <r>
      <rPr>
        <sz val="20"/>
        <rFont val="Arial"/>
        <family val="2"/>
      </rPr>
      <t xml:space="preserve"> - Prev. Contr. De</t>
    </r>
    <r>
      <rPr>
        <b/>
        <sz val="20"/>
        <rFont val="Arial"/>
        <family val="2"/>
      </rPr>
      <t xml:space="preserve"> Doenças Transm. Vetores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</si>
  <si>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Qualidade e eficiência do SUS</t>
    </r>
  </si>
  <si>
    <r>
      <t>Publicidade</t>
    </r>
    <r>
      <rPr>
        <sz val="20"/>
        <rFont val="Arial"/>
        <family val="2"/>
      </rPr>
      <t xml:space="preserve"> - </t>
    </r>
    <r>
      <rPr>
        <b/>
        <sz val="20"/>
        <rFont val="Arial"/>
        <family val="2"/>
      </rPr>
      <t>Gestão da Política de Saúde</t>
    </r>
  </si>
  <si>
    <r>
      <t xml:space="preserve">Publicidade - </t>
    </r>
    <r>
      <rPr>
        <sz val="20"/>
        <rFont val="Arial"/>
        <family val="2"/>
      </rPr>
      <t xml:space="preserve">Saúde da </t>
    </r>
    <r>
      <rPr>
        <b/>
        <sz val="20"/>
        <rFont val="Arial"/>
        <family val="2"/>
      </rPr>
      <t>Criança e Aleitamento Materno</t>
    </r>
  </si>
  <si>
    <t>Publicidade - Valorização e Saúde do Idoso</t>
  </si>
  <si>
    <t>5776</t>
  </si>
  <si>
    <t>0004/0026</t>
  </si>
  <si>
    <t>03570001</t>
  </si>
  <si>
    <t>02830001</t>
  </si>
  <si>
    <t>02840001</t>
  </si>
  <si>
    <t>42940001</t>
  </si>
  <si>
    <t>38900001</t>
  </si>
  <si>
    <t>39450001</t>
  </si>
  <si>
    <t>43020003</t>
  </si>
  <si>
    <t>43020005</t>
  </si>
  <si>
    <t>43020007</t>
  </si>
  <si>
    <t>43020009</t>
  </si>
  <si>
    <t>43020019</t>
  </si>
  <si>
    <t>43240010</t>
  </si>
  <si>
    <t>43750033</t>
  </si>
  <si>
    <t>43010033</t>
  </si>
  <si>
    <t>42990001</t>
  </si>
  <si>
    <t>20170001</t>
  </si>
  <si>
    <t>38470001</t>
  </si>
  <si>
    <t>58720001</t>
  </si>
  <si>
    <t>38790001</t>
  </si>
  <si>
    <t>39980001</t>
  </si>
  <si>
    <t>43880001</t>
  </si>
  <si>
    <t>38500001</t>
  </si>
  <si>
    <t>39090001</t>
  </si>
  <si>
    <t>78330001</t>
  </si>
  <si>
    <t>43280001</t>
  </si>
  <si>
    <t>43740033</t>
  </si>
  <si>
    <t>38980001</t>
  </si>
  <si>
    <t>39440001</t>
  </si>
  <si>
    <t>20160001</t>
  </si>
  <si>
    <t>45860001</t>
  </si>
  <si>
    <t>43110001</t>
  </si>
  <si>
    <t>43800001</t>
  </si>
  <si>
    <t>38510001</t>
  </si>
  <si>
    <t>27290001</t>
  </si>
  <si>
    <t>38820001</t>
  </si>
  <si>
    <t>UNIDADE: Grupo Hospitalar Conceição</t>
  </si>
  <si>
    <t>0103</t>
  </si>
  <si>
    <t>Hospital Cristo Redentor</t>
  </si>
  <si>
    <t>0105</t>
  </si>
  <si>
    <t>Hospital Fêmina</t>
  </si>
  <si>
    <t>0107</t>
  </si>
  <si>
    <t>Hospital Nossa Senhora da Conceição</t>
  </si>
  <si>
    <t>43020103</t>
  </si>
  <si>
    <t>43020105</t>
  </si>
  <si>
    <t>43020107</t>
  </si>
  <si>
    <t>TOTAL - Hospitais Próprios - Manutenção</t>
  </si>
  <si>
    <t>43020103 1</t>
  </si>
  <si>
    <t>43020105 1</t>
  </si>
  <si>
    <t>43020107 1</t>
  </si>
  <si>
    <t>0002 46410001</t>
  </si>
  <si>
    <t>0011 46410001</t>
  </si>
  <si>
    <t>0017 46410001</t>
  </si>
  <si>
    <t>0021 46410001</t>
  </si>
  <si>
    <t>0023 46410001</t>
  </si>
  <si>
    <t>0026 46410001</t>
  </si>
  <si>
    <t>0027 46410001</t>
  </si>
  <si>
    <t>0066 46410001</t>
  </si>
  <si>
    <t>0004 46410001</t>
  </si>
  <si>
    <t>0016 46410001</t>
  </si>
  <si>
    <t>0003 46410001</t>
  </si>
  <si>
    <t>0002/4876</t>
  </si>
  <si>
    <t>0018/1138</t>
  </si>
  <si>
    <t>0016/2144</t>
  </si>
  <si>
    <t>TOTAL  -  FUNDO DE COMBATE E ERRADICAÇÃO DA POBREZA</t>
  </si>
  <si>
    <t>20250001</t>
  </si>
  <si>
    <t>01810001</t>
  </si>
  <si>
    <t>20000001</t>
  </si>
  <si>
    <t>20010001</t>
  </si>
  <si>
    <r>
      <t xml:space="preserve">Manutenção de </t>
    </r>
    <r>
      <rPr>
        <b/>
        <sz val="20"/>
        <rFont val="Arial"/>
        <family val="2"/>
      </rPr>
      <t>Serviços de Transporte</t>
    </r>
  </si>
  <si>
    <r>
      <t>Produção de Fármacos</t>
    </r>
    <r>
      <rPr>
        <sz val="20"/>
        <rFont val="Arial"/>
        <family val="2"/>
      </rPr>
      <t>, Medic. e Fitoterápicos</t>
    </r>
  </si>
  <si>
    <t>UNIDADE: Fundo Nacional de Saúde</t>
  </si>
  <si>
    <t>Em R$ 1,00</t>
  </si>
  <si>
    <t>TOTAL  -  GERAL</t>
  </si>
  <si>
    <t>TOTAL  -  EXCLUSIVE PESSOAL E DÍVIDA</t>
  </si>
  <si>
    <r>
      <t>Capacitação RH</t>
    </r>
    <r>
      <rPr>
        <sz val="20"/>
        <rFont val="Arial"/>
        <family val="2"/>
      </rPr>
      <t xml:space="preserve"> em Atenção Básica - Saúde Família</t>
    </r>
  </si>
  <si>
    <t>53950023</t>
  </si>
  <si>
    <t>TOTAL - Reaparelhamento de Unidades</t>
  </si>
  <si>
    <t>Impl. Apar. e Adeq. das Unidades do SUS</t>
  </si>
  <si>
    <t>PREVENÇÃO CÂNCER CÉRVICO UTERINO</t>
  </si>
  <si>
    <t>OUTROS PROGRAMAS</t>
  </si>
  <si>
    <t>IMPLANTAÇÃO DO CARTÃO SUS</t>
  </si>
  <si>
    <t>PROFAE</t>
  </si>
  <si>
    <t>AIDS II</t>
  </si>
  <si>
    <t>PROJETO NORDESTE II / KFW PI &amp; CE</t>
  </si>
  <si>
    <t>AIH / SIA / SUS</t>
  </si>
  <si>
    <t>PISO ASSISTENCIAL BÁSICO - PAB</t>
  </si>
  <si>
    <t>COORDENAÇÃO MATERNO-INFANTIL</t>
  </si>
  <si>
    <t>VIGILÂNCIA SANITÁRIA</t>
  </si>
  <si>
    <t>FARMÁCIA BÁSICA</t>
  </si>
  <si>
    <t>AQUISIÇÃO E DISTRIB. DE MEDICAMENTOS</t>
  </si>
  <si>
    <t>4336</t>
  </si>
  <si>
    <t>2691</t>
  </si>
  <si>
    <t>4340</t>
  </si>
  <si>
    <t>4572</t>
  </si>
  <si>
    <t>3933</t>
  </si>
  <si>
    <t>3895</t>
  </si>
  <si>
    <t>1833</t>
  </si>
  <si>
    <t>4292</t>
  </si>
  <si>
    <t>0003</t>
  </si>
  <si>
    <t>0007</t>
  </si>
  <si>
    <t>3946</t>
  </si>
  <si>
    <t>3915</t>
  </si>
  <si>
    <r>
      <t>Fiscalização</t>
    </r>
    <r>
      <rPr>
        <b/>
        <sz val="22"/>
        <rFont val="Arial"/>
        <family val="2"/>
      </rPr>
      <t xml:space="preserve"> Produtos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</si>
  <si>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>Fiscalização</t>
    </r>
    <r>
      <rPr>
        <b/>
        <sz val="22"/>
        <rFont val="Arial"/>
        <family val="2"/>
      </rPr>
      <t xml:space="preserve"> Serviços</t>
    </r>
    <r>
      <rPr>
        <sz val="22"/>
        <rFont val="Arial"/>
        <family val="2"/>
      </rPr>
      <t xml:space="preserve"> Suj. Controle </t>
    </r>
    <r>
      <rPr>
        <b/>
        <sz val="22"/>
        <rFont val="Arial"/>
        <family val="2"/>
      </rPr>
      <t>Vigilância Sanitária</t>
    </r>
  </si>
  <si>
    <r>
      <t xml:space="preserve">Fiscalização </t>
    </r>
    <r>
      <rPr>
        <b/>
        <sz val="22"/>
        <rFont val="Arial"/>
        <family val="2"/>
      </rPr>
      <t>Sanitária</t>
    </r>
    <r>
      <rPr>
        <sz val="22"/>
        <rFont val="Arial"/>
        <family val="2"/>
      </rPr>
      <t xml:space="preserve"> em Portos, Aeroportos e Fronteiras</t>
    </r>
  </si>
  <si>
    <r>
      <t>Promoção Eventos</t>
    </r>
    <r>
      <rPr>
        <sz val="22"/>
        <rFont val="Arial"/>
        <family val="2"/>
      </rPr>
      <t xml:space="preserve"> sobre Contr. Infecções Hospitalares</t>
    </r>
  </si>
  <si>
    <r>
      <t>Acreditação Hospitalar</t>
    </r>
    <r>
      <rPr>
        <sz val="22"/>
        <rFont val="Arial"/>
        <family val="2"/>
      </rPr>
      <t xml:space="preserve"> Contr. Infecções Hospitalares</t>
    </r>
  </si>
  <si>
    <r>
      <t>Assistência</t>
    </r>
    <r>
      <rPr>
        <b/>
        <sz val="22"/>
        <rFont val="Arial"/>
        <family val="2"/>
      </rPr>
      <t xml:space="preserve"> Pré-Escolar</t>
    </r>
    <r>
      <rPr>
        <sz val="22"/>
        <rFont val="Arial"/>
        <family val="2"/>
      </rPr>
      <t xml:space="preserve"> aos Dep. Serv. e Empregados</t>
    </r>
  </si>
  <si>
    <t>0019</t>
  </si>
  <si>
    <t>4360</t>
  </si>
  <si>
    <t>4363</t>
  </si>
  <si>
    <t>4386</t>
  </si>
  <si>
    <t>302</t>
  </si>
  <si>
    <t>511</t>
  </si>
  <si>
    <t>0150</t>
  </si>
  <si>
    <t>3869</t>
  </si>
  <si>
    <t>6501</t>
  </si>
  <si>
    <t>3913</t>
  </si>
  <si>
    <t>0027</t>
  </si>
  <si>
    <t>0066</t>
  </si>
  <si>
    <t>4383</t>
  </si>
  <si>
    <t>4453</t>
  </si>
  <si>
    <t>5602</t>
  </si>
  <si>
    <t>5600</t>
  </si>
  <si>
    <t>305</t>
  </si>
  <si>
    <t>0015</t>
  </si>
  <si>
    <t>0013</t>
  </si>
  <si>
    <t>3994</t>
  </si>
  <si>
    <t>0014</t>
  </si>
  <si>
    <t>4329</t>
  </si>
  <si>
    <t>4317</t>
  </si>
  <si>
    <t>2689</t>
  </si>
  <si>
    <t>Atendimento à diabéticos com insulina,hip. orais e correlatos</t>
  </si>
  <si>
    <t>38594</t>
  </si>
  <si>
    <t>38614</t>
  </si>
  <si>
    <t>38604</t>
  </si>
  <si>
    <t>39844</t>
  </si>
  <si>
    <t>55284</t>
  </si>
  <si>
    <t>39842</t>
  </si>
  <si>
    <t>55282</t>
  </si>
  <si>
    <r>
      <t>Impl.e Ampliação da Rede do SUS -</t>
    </r>
    <r>
      <rPr>
        <b/>
        <sz val="20"/>
        <rFont val="Arial"/>
        <family val="2"/>
      </rPr>
      <t xml:space="preserve"> REFORSUS</t>
    </r>
  </si>
  <si>
    <t>Moder. E Adequação da Rede de Serv. Do SUS</t>
  </si>
  <si>
    <t>TOTAL - Auxílios ao Servidor</t>
  </si>
  <si>
    <t>2705</t>
  </si>
  <si>
    <t>4425</t>
  </si>
  <si>
    <t>4318</t>
  </si>
  <si>
    <t>3071</t>
  </si>
  <si>
    <t>3921</t>
  </si>
  <si>
    <t>3883</t>
  </si>
  <si>
    <t>TOTAL - Aquisição de Medicamentos DST / AIDS</t>
  </si>
  <si>
    <t>TOTAL - Pioneiras Sociais</t>
  </si>
  <si>
    <r>
      <t xml:space="preserve">Serv. Social Autônomo - Assoc. das </t>
    </r>
    <r>
      <rPr>
        <b/>
        <sz val="20"/>
        <rFont val="Arial"/>
        <family val="2"/>
      </rPr>
      <t>Pioneiras Sociais</t>
    </r>
  </si>
  <si>
    <t>TOTAL - Comunicação Social</t>
  </si>
  <si>
    <r>
      <t>Comunicação</t>
    </r>
    <r>
      <rPr>
        <sz val="20"/>
        <rFont val="Arial"/>
        <family val="2"/>
      </rPr>
      <t xml:space="preserve"> de Governo</t>
    </r>
  </si>
  <si>
    <r>
      <t>Camp. Educ.</t>
    </r>
    <r>
      <rPr>
        <sz val="20"/>
        <rFont val="Arial"/>
        <family val="2"/>
      </rPr>
      <t xml:space="preserve"> Prev. e Contr. </t>
    </r>
    <r>
      <rPr>
        <b/>
        <sz val="20"/>
        <rFont val="Arial"/>
        <family val="2"/>
      </rPr>
      <t>Dengue e Febre Amarela</t>
    </r>
  </si>
  <si>
    <r>
      <t xml:space="preserve">Camp. Educ. </t>
    </r>
    <r>
      <rPr>
        <sz val="20"/>
        <rFont val="Arial"/>
        <family val="2"/>
      </rPr>
      <t xml:space="preserve">em Atenção à Saúde da </t>
    </r>
    <r>
      <rPr>
        <b/>
        <sz val="20"/>
        <rFont val="Arial"/>
        <family val="2"/>
      </rPr>
      <t>Mulher</t>
    </r>
  </si>
  <si>
    <r>
      <t xml:space="preserve">Camp. Educ. </t>
    </r>
    <r>
      <rPr>
        <sz val="20"/>
        <rFont val="Arial"/>
        <family val="2"/>
      </rPr>
      <t xml:space="preserve">Atenção à Saúde </t>
    </r>
    <r>
      <rPr>
        <b/>
        <sz val="20"/>
        <rFont val="Arial"/>
        <family val="2"/>
      </rPr>
      <t>Adolescente e Jovem</t>
    </r>
  </si>
  <si>
    <t>TOTAL - DATASUS</t>
  </si>
  <si>
    <r>
      <t xml:space="preserve">Serv. Processamento de Dados do SUS - </t>
    </r>
    <r>
      <rPr>
        <b/>
        <sz val="20"/>
        <rFont val="Arial"/>
        <family val="2"/>
      </rPr>
      <t>DATASUS</t>
    </r>
  </si>
  <si>
    <t>01100001</t>
  </si>
  <si>
    <t>43590001</t>
  </si>
  <si>
    <t>43610001</t>
  </si>
  <si>
    <t>43620001</t>
  </si>
  <si>
    <t>00050001</t>
  </si>
  <si>
    <t>43790001</t>
  </si>
  <si>
    <t>43810001</t>
  </si>
  <si>
    <t>39260001</t>
  </si>
  <si>
    <t>38750001</t>
  </si>
  <si>
    <t>25220001</t>
  </si>
  <si>
    <t>43650001</t>
  </si>
  <si>
    <t>43340001</t>
  </si>
  <si>
    <t>43730001</t>
  </si>
  <si>
    <t>44580001</t>
  </si>
  <si>
    <t>45600001</t>
  </si>
  <si>
    <t>TOTAL - Câncer Cérvico-Uterino</t>
  </si>
  <si>
    <t>7911</t>
  </si>
  <si>
    <r>
      <t xml:space="preserve">Controle das </t>
    </r>
    <r>
      <rPr>
        <b/>
        <sz val="20"/>
        <rFont val="Arial"/>
        <family val="2"/>
      </rPr>
      <t>Endemias Focais</t>
    </r>
    <r>
      <rPr>
        <sz val="20"/>
        <rFont val="Arial"/>
        <family val="2"/>
      </rPr>
      <t xml:space="preserve"> e Outras</t>
    </r>
  </si>
  <si>
    <r>
      <t xml:space="preserve">Controle de </t>
    </r>
    <r>
      <rPr>
        <b/>
        <sz val="20"/>
        <rFont val="Arial"/>
        <family val="2"/>
      </rPr>
      <t>Zoonoses</t>
    </r>
  </si>
  <si>
    <t>38621</t>
  </si>
  <si>
    <t>38671</t>
  </si>
  <si>
    <t>78351</t>
  </si>
  <si>
    <t>43801</t>
  </si>
  <si>
    <t>38821</t>
  </si>
  <si>
    <t>39071</t>
  </si>
  <si>
    <t>43721</t>
  </si>
  <si>
    <t>44561</t>
  </si>
  <si>
    <t>38781</t>
  </si>
  <si>
    <t>43761</t>
  </si>
  <si>
    <t>38791</t>
  </si>
  <si>
    <t>18231</t>
  </si>
  <si>
    <t>45251</t>
  </si>
  <si>
    <t>57761</t>
  </si>
  <si>
    <t>39111</t>
  </si>
  <si>
    <t>21011</t>
  </si>
  <si>
    <t>38830010</t>
  </si>
  <si>
    <t>44250004</t>
  </si>
  <si>
    <r>
      <t>Cap. Serv.</t>
    </r>
    <r>
      <rPr>
        <sz val="20"/>
        <rFont val="Arial"/>
        <family val="2"/>
      </rPr>
      <t xml:space="preserve"> Públ. Fed. em Proc. Qualif. e Requalificação</t>
    </r>
  </si>
  <si>
    <r>
      <t>Promoção Eventos</t>
    </r>
    <r>
      <rPr>
        <sz val="22"/>
        <rFont val="Arial"/>
        <family val="2"/>
      </rPr>
      <t xml:space="preserve"> Técnicos sobre Sangue e Hemoderivados</t>
    </r>
  </si>
  <si>
    <r>
      <t xml:space="preserve">Capacitação de profissionais </t>
    </r>
    <r>
      <rPr>
        <sz val="22"/>
        <rFont val="Arial"/>
        <family val="2"/>
      </rPr>
      <t>em Contr. Infec. hospitalares</t>
    </r>
  </si>
  <si>
    <r>
      <t>Capacitação de Servidores</t>
    </r>
    <r>
      <rPr>
        <sz val="22"/>
        <rFont val="Arial"/>
        <family val="2"/>
      </rPr>
      <t xml:space="preserve"> Públicos Federais</t>
    </r>
  </si>
  <si>
    <r>
      <t xml:space="preserve">Impl. </t>
    </r>
    <r>
      <rPr>
        <b/>
        <sz val="22"/>
        <rFont val="Arial"/>
        <family val="2"/>
      </rPr>
      <t xml:space="preserve">Projeto Sangue </t>
    </r>
    <r>
      <rPr>
        <sz val="22"/>
        <rFont val="Arial"/>
        <family val="2"/>
      </rPr>
      <t xml:space="preserve"> c/ Garantia de Qualidade</t>
    </r>
  </si>
  <si>
    <t>TOTAL - Pessoal (Ativo e Inativo)</t>
  </si>
  <si>
    <r>
      <t xml:space="preserve">Remuneração de </t>
    </r>
    <r>
      <rPr>
        <b/>
        <sz val="20"/>
        <rFont val="Arial"/>
        <family val="2"/>
      </rPr>
      <t>Pessoal Ativo</t>
    </r>
    <r>
      <rPr>
        <sz val="20"/>
        <rFont val="Arial"/>
        <family val="2"/>
      </rPr>
      <t xml:space="preserve"> da União</t>
    </r>
  </si>
  <si>
    <r>
      <t xml:space="preserve">Prom. Eventos Prev., Contr. e Assist. Portador </t>
    </r>
    <r>
      <rPr>
        <b/>
        <sz val="20"/>
        <rFont val="Arial"/>
        <family val="2"/>
      </rPr>
      <t>DST</t>
    </r>
  </si>
  <si>
    <t>TOTAL - KFW CE &amp; PI</t>
  </si>
  <si>
    <r>
      <t xml:space="preserve">Impl. e Ampl. Unid. de Saúde - Saúde no </t>
    </r>
    <r>
      <rPr>
        <b/>
        <sz val="20"/>
        <rFont val="Arial"/>
        <family val="2"/>
      </rPr>
      <t>CE - KFW</t>
    </r>
  </si>
  <si>
    <r>
      <t xml:space="preserve">Impl. Sist. Esgot. Sanitário - Saúde e San. no </t>
    </r>
    <r>
      <rPr>
        <b/>
        <sz val="20"/>
        <rFont val="Arial"/>
        <family val="2"/>
      </rPr>
      <t>PI - KFW</t>
    </r>
  </si>
  <si>
    <r>
      <t xml:space="preserve">Impl. Serv. Abastec. Água - Saúde e San. no </t>
    </r>
    <r>
      <rPr>
        <b/>
        <sz val="20"/>
        <rFont val="Arial"/>
        <family val="2"/>
      </rPr>
      <t>PI - KFW</t>
    </r>
  </si>
  <si>
    <t>TOTAL - AIH / SIA/SUS</t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</si>
  <si>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Gestão Plena</t>
    </r>
  </si>
  <si>
    <r>
      <t>Atend. Ambul.</t>
    </r>
    <r>
      <rPr>
        <sz val="20"/>
        <rFont val="Arial"/>
        <family val="2"/>
      </rPr>
      <t xml:space="preserve">,Emerg. e </t>
    </r>
    <r>
      <rPr>
        <b/>
        <sz val="20"/>
        <rFont val="Arial"/>
        <family val="2"/>
      </rPr>
      <t>Hospitalar</t>
    </r>
    <r>
      <rPr>
        <sz val="20"/>
        <rFont val="Arial"/>
        <family val="2"/>
      </rPr>
      <t xml:space="preserve"> - Rede Cadastrada</t>
    </r>
  </si>
  <si>
    <t>TOTAL - PAB</t>
  </si>
  <si>
    <r>
      <t xml:space="preserve">Atend. Assist. Básico c/ o Piso Atenção Básica - </t>
    </r>
    <r>
      <rPr>
        <b/>
        <sz val="20"/>
        <rFont val="Arial"/>
        <family val="2"/>
      </rPr>
      <t>PAB</t>
    </r>
  </si>
  <si>
    <t>TOTAL - PACS / PSF</t>
  </si>
  <si>
    <t>TOTAL - Materno-Infantil</t>
  </si>
  <si>
    <r>
      <t xml:space="preserve">Cap. RH p/ Prom. </t>
    </r>
    <r>
      <rPr>
        <b/>
        <sz val="20"/>
        <rFont val="Arial"/>
        <family val="2"/>
      </rPr>
      <t>Planej. Familiar e da Saúde da Mulher</t>
    </r>
  </si>
  <si>
    <t>0020</t>
  </si>
  <si>
    <t>0022</t>
  </si>
  <si>
    <t>2016</t>
  </si>
  <si>
    <t>4586</t>
  </si>
  <si>
    <t>4311</t>
  </si>
  <si>
    <t>4380</t>
  </si>
  <si>
    <t>3851</t>
  </si>
  <si>
    <t>2729</t>
  </si>
  <si>
    <t>3882</t>
  </si>
  <si>
    <t>4310</t>
  </si>
  <si>
    <t>3886</t>
  </si>
  <si>
    <t>4530</t>
  </si>
  <si>
    <t>4315</t>
  </si>
  <si>
    <t>4316</t>
  </si>
  <si>
    <t>4319</t>
  </si>
  <si>
    <t>4376</t>
  </si>
  <si>
    <t>0591</t>
  </si>
  <si>
    <t>0601</t>
  </si>
  <si>
    <t>4314</t>
  </si>
  <si>
    <t>0599</t>
  </si>
  <si>
    <t>4313</t>
  </si>
  <si>
    <t>3911</t>
  </si>
  <si>
    <t>3920</t>
  </si>
  <si>
    <t>1847</t>
  </si>
  <si>
    <t>0597</t>
  </si>
  <si>
    <t>3850</t>
  </si>
  <si>
    <t>3909</t>
  </si>
  <si>
    <t>7833</t>
  </si>
  <si>
    <t>4328</t>
  </si>
  <si>
    <t>4374</t>
  </si>
  <si>
    <t>3898</t>
  </si>
  <si>
    <t>3944</t>
  </si>
  <si>
    <t>125</t>
  </si>
  <si>
    <t>242</t>
  </si>
  <si>
    <t>241</t>
  </si>
  <si>
    <t>0065</t>
  </si>
  <si>
    <t>0017</t>
  </si>
  <si>
    <t>43681</t>
  </si>
  <si>
    <t>78352</t>
  </si>
  <si>
    <t>55690004</t>
  </si>
  <si>
    <r>
      <t xml:space="preserve">PAB p/ Ações de Combate às </t>
    </r>
    <r>
      <rPr>
        <b/>
        <sz val="20"/>
        <rFont val="Arial"/>
        <family val="2"/>
      </rPr>
      <t>Carências Nutricionais</t>
    </r>
  </si>
  <si>
    <r>
      <t xml:space="preserve">Capac. RH p/ Prev., Contr. E Assist. ao Portador </t>
    </r>
    <r>
      <rPr>
        <b/>
        <sz val="20"/>
        <rFont val="Arial"/>
        <family val="2"/>
      </rPr>
      <t>DST</t>
    </r>
  </si>
  <si>
    <r>
      <t>Campanha Educativa de Prevenção das</t>
    </r>
    <r>
      <rPr>
        <b/>
        <sz val="20"/>
        <rFont val="Arial"/>
        <family val="2"/>
      </rPr>
      <t xml:space="preserve"> DST</t>
    </r>
  </si>
  <si>
    <r>
      <t xml:space="preserve">Prom. Eventos </t>
    </r>
    <r>
      <rPr>
        <sz val="20"/>
        <rFont val="Arial"/>
        <family val="2"/>
      </rPr>
      <t>sobre</t>
    </r>
    <r>
      <rPr>
        <b/>
        <sz val="20"/>
        <rFont val="Arial"/>
        <family val="2"/>
      </rPr>
      <t xml:space="preserve"> Saúde Adolescente e Jovem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</si>
  <si>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Criança e Aleit. Materno</t>
    </r>
  </si>
  <si>
    <t>TOTAL - Vigilância Sanitária</t>
  </si>
  <si>
    <r>
      <t xml:space="preserve">PAB p/ Ações de </t>
    </r>
    <r>
      <rPr>
        <b/>
        <sz val="20"/>
        <rFont val="Arial"/>
        <family val="2"/>
      </rPr>
      <t>Vigilância Sanitária</t>
    </r>
  </si>
  <si>
    <t>TOTAL - Farmácia Básica</t>
  </si>
  <si>
    <r>
      <t xml:space="preserve">PAB p/ Assist. Farmacêutica Básica - </t>
    </r>
    <r>
      <rPr>
        <b/>
        <sz val="20"/>
        <rFont val="Arial"/>
        <family val="2"/>
      </rPr>
      <t>Farmácia Básica</t>
    </r>
  </si>
  <si>
    <t>TOTAL - Aquisição de Medicamentos</t>
  </si>
  <si>
    <t>386810</t>
  </si>
  <si>
    <t>429910</t>
  </si>
  <si>
    <t>MINISTÉRIO DA SAÚDE</t>
  </si>
  <si>
    <t>Subsecretaria de Planejamento e Orçamento</t>
  </si>
  <si>
    <t>Coordenação-Geral de Orçamento e Finanças</t>
  </si>
  <si>
    <t>38560001</t>
  </si>
  <si>
    <t>38550001</t>
  </si>
  <si>
    <t>38930001</t>
  </si>
  <si>
    <t>38672</t>
  </si>
  <si>
    <t>43660001</t>
  </si>
  <si>
    <t>43670001</t>
  </si>
  <si>
    <t>43690001</t>
  </si>
  <si>
    <t>27390001</t>
  </si>
  <si>
    <t>Atendimento à população com medic. P/ tratamento de malária</t>
  </si>
  <si>
    <t>Assistência Financeira e Manut. De Unid. Saúde do SUS</t>
  </si>
  <si>
    <t>38720001</t>
  </si>
  <si>
    <t>39470001</t>
  </si>
  <si>
    <t>43680001</t>
  </si>
  <si>
    <t>42950001</t>
  </si>
  <si>
    <r>
      <t>Promoção Eventos</t>
    </r>
    <r>
      <rPr>
        <sz val="20"/>
        <rFont val="Arial"/>
        <family val="2"/>
      </rPr>
      <t xml:space="preserve"> Técnicos sobre Pesquisa em Saúde</t>
    </r>
  </si>
  <si>
    <r>
      <t xml:space="preserve">Revisão Geral da Remuneração dos </t>
    </r>
    <r>
      <rPr>
        <b/>
        <sz val="20"/>
        <rFont val="Arial"/>
        <family val="2"/>
      </rPr>
      <t>Serv. Ativos</t>
    </r>
  </si>
  <si>
    <t>05892</t>
  </si>
  <si>
    <t>Coordenação de Acompanhamento e Avaliação</t>
  </si>
  <si>
    <t>Atendimento à população com med.para pacientes com AIDS</t>
  </si>
  <si>
    <t>COMBATE ÀS CARÊNCIAS NUTRICIONAIS</t>
  </si>
  <si>
    <t>BOLSA ALIMENTAÇÃO</t>
  </si>
  <si>
    <t>MANUTENÇÃO ADMINISTRATIVA</t>
  </si>
  <si>
    <t>HOSPITAIS PRÓPRIOS</t>
  </si>
  <si>
    <t>INSTITUTO NACIONAL DO CÂNCER - INCa</t>
  </si>
  <si>
    <t>PIONEIRAS SOCIAIS</t>
  </si>
  <si>
    <t>COMUNICAÇÃO SOCIAL</t>
  </si>
  <si>
    <r>
      <t xml:space="preserve">Prom. Educ. Saúde por meio da </t>
    </r>
    <r>
      <rPr>
        <b/>
        <sz val="20"/>
        <rFont val="Arial"/>
        <family val="2"/>
      </rPr>
      <t>Mobil. Comunitária</t>
    </r>
  </si>
  <si>
    <r>
      <t>Rede Nacional de Laboratórios</t>
    </r>
    <r>
      <rPr>
        <sz val="20"/>
        <rFont val="Arial"/>
        <family val="2"/>
      </rPr>
      <t xml:space="preserve"> de Saúde Pública</t>
    </r>
  </si>
  <si>
    <r>
      <t xml:space="preserve">Contribuição a </t>
    </r>
    <r>
      <rPr>
        <b/>
        <sz val="20"/>
        <rFont val="Arial"/>
        <family val="2"/>
      </rPr>
      <t>Previdência Privada</t>
    </r>
  </si>
  <si>
    <r>
      <t xml:space="preserve">Atendimento do </t>
    </r>
    <r>
      <rPr>
        <b/>
        <sz val="20"/>
        <rFont val="Arial"/>
        <family val="2"/>
      </rPr>
      <t>Disque AIDS</t>
    </r>
  </si>
  <si>
    <r>
      <t xml:space="preserve">Impl. Serv. Alternativos Assistenciais </t>
    </r>
    <r>
      <rPr>
        <b/>
        <sz val="20"/>
        <rFont val="Arial"/>
        <family val="2"/>
      </rPr>
      <t>- HIV / AIDS</t>
    </r>
  </si>
  <si>
    <r>
      <t xml:space="preserve">Aquis. e Distr. Preservativos p/ prevenção das </t>
    </r>
    <r>
      <rPr>
        <b/>
        <sz val="20"/>
        <rFont val="Arial"/>
        <family val="2"/>
      </rPr>
      <t>DST</t>
    </r>
  </si>
  <si>
    <r>
      <t xml:space="preserve">Aquis. e Distr. Testes p/ Laboratórios Diagnóstico - </t>
    </r>
    <r>
      <rPr>
        <b/>
        <sz val="20"/>
        <rFont val="Arial"/>
        <family val="2"/>
      </rPr>
      <t>DST</t>
    </r>
  </si>
  <si>
    <r>
      <t xml:space="preserve">Diagnóstico e Acompanhamento em </t>
    </r>
    <r>
      <rPr>
        <b/>
        <sz val="20"/>
        <rFont val="Arial"/>
        <family val="2"/>
      </rPr>
      <t>DST</t>
    </r>
  </si>
  <si>
    <r>
      <t xml:space="preserve">Prom. Práticas Seguras sobre prev. e contr. das </t>
    </r>
    <r>
      <rPr>
        <b/>
        <sz val="20"/>
        <rFont val="Arial"/>
        <family val="2"/>
      </rPr>
      <t>DST</t>
    </r>
  </si>
  <si>
    <r>
      <t xml:space="preserve">Estudos e Pesquisas sobre Prev. e Controle das </t>
    </r>
    <r>
      <rPr>
        <b/>
        <sz val="20"/>
        <rFont val="Arial"/>
        <family val="2"/>
      </rPr>
      <t>DST</t>
    </r>
  </si>
  <si>
    <t>79110001</t>
  </si>
  <si>
    <r>
      <t>Residência Médica</t>
    </r>
    <r>
      <rPr>
        <sz val="20"/>
        <rFont val="Arial"/>
        <family val="2"/>
      </rPr>
      <t xml:space="preserve"> na FIOCRUZ</t>
    </r>
  </si>
  <si>
    <r>
      <t>Pesquisas</t>
    </r>
    <r>
      <rPr>
        <sz val="20"/>
        <rFont val="Arial"/>
        <family val="2"/>
      </rPr>
      <t xml:space="preserve"> Científicas da FIOCRUZ</t>
    </r>
  </si>
  <si>
    <r>
      <t>Fitoterapia</t>
    </r>
    <r>
      <rPr>
        <sz val="20"/>
        <rFont val="Arial"/>
        <family val="2"/>
      </rPr>
      <t xml:space="preserve"> em Saúde Pública</t>
    </r>
  </si>
  <si>
    <r>
      <t xml:space="preserve">Inst. Tecnol. em Imunobiológicos - </t>
    </r>
    <r>
      <rPr>
        <b/>
        <sz val="20"/>
        <rFont val="Arial"/>
        <family val="2"/>
      </rPr>
      <t>Bio-manguinhos</t>
    </r>
  </si>
  <si>
    <r>
      <t>Inform. e Comun.</t>
    </r>
    <r>
      <rPr>
        <sz val="20"/>
        <rFont val="Arial"/>
        <family val="2"/>
      </rPr>
      <t xml:space="preserve"> em Saúde, Ciência e Tecnologia</t>
    </r>
  </si>
  <si>
    <t>EXECUTADO</t>
  </si>
  <si>
    <t>TOTAL GERAL</t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</si>
  <si>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</t>
    </r>
    <r>
      <rPr>
        <b/>
        <sz val="20"/>
        <rFont val="Arial"/>
        <family val="2"/>
      </rPr>
      <t xml:space="preserve"> Pensões</t>
    </r>
  </si>
  <si>
    <r>
      <t xml:space="preserve">Pagamento de </t>
    </r>
    <r>
      <rPr>
        <b/>
        <sz val="20"/>
        <rFont val="Arial"/>
        <family val="2"/>
      </rPr>
      <t>Aposentadorias</t>
    </r>
    <r>
      <rPr>
        <sz val="20"/>
        <rFont val="Arial"/>
        <family val="2"/>
      </rPr>
      <t xml:space="preserve"> e </t>
    </r>
    <r>
      <rPr>
        <b/>
        <sz val="20"/>
        <rFont val="Arial"/>
        <family val="2"/>
      </rPr>
      <t>Pensões</t>
    </r>
  </si>
  <si>
    <t>Revisão Geral de Remun. Dos Serv. Públicos Ativos</t>
  </si>
  <si>
    <t>Impl. Ações Saúde Família em Castanheiras - RO</t>
  </si>
  <si>
    <t>DENOMINAÇÃO</t>
  </si>
  <si>
    <r>
      <t xml:space="preserve">Remuneração </t>
    </r>
    <r>
      <rPr>
        <b/>
        <sz val="22"/>
        <rFont val="Arial"/>
        <family val="2"/>
      </rPr>
      <t>Pessoal Ativo</t>
    </r>
    <r>
      <rPr>
        <sz val="22"/>
        <rFont val="Arial"/>
        <family val="2"/>
      </rPr>
      <t xml:space="preserve"> da União</t>
    </r>
  </si>
  <si>
    <r>
      <t xml:space="preserve">Ações de </t>
    </r>
    <r>
      <rPr>
        <b/>
        <sz val="22"/>
        <rFont val="Arial"/>
        <family val="2"/>
      </rPr>
      <t>Informática</t>
    </r>
  </si>
  <si>
    <r>
      <t xml:space="preserve">Auxílio </t>
    </r>
    <r>
      <rPr>
        <b/>
        <sz val="22"/>
        <rFont val="Arial"/>
        <family val="2"/>
      </rPr>
      <t>Alimentação</t>
    </r>
    <r>
      <rPr>
        <sz val="22"/>
        <rFont val="Arial"/>
        <family val="2"/>
      </rPr>
      <t xml:space="preserve"> aos Servidores e Empregados</t>
    </r>
  </si>
  <si>
    <r>
      <t xml:space="preserve">Auxílio </t>
    </r>
    <r>
      <rPr>
        <b/>
        <sz val="22"/>
        <rFont val="Arial"/>
        <family val="2"/>
      </rPr>
      <t>Transporte</t>
    </r>
    <r>
      <rPr>
        <sz val="22"/>
        <rFont val="Arial"/>
        <family val="2"/>
      </rPr>
      <t xml:space="preserve"> aos Servidores e Empregados</t>
    </r>
  </si>
  <si>
    <r>
      <t>Assistência Médica</t>
    </r>
    <r>
      <rPr>
        <sz val="22"/>
        <rFont val="Arial"/>
        <family val="2"/>
      </rPr>
      <t xml:space="preserve"> e Odontológica a Servidores</t>
    </r>
  </si>
  <si>
    <t>09</t>
  </si>
  <si>
    <t>10</t>
  </si>
  <si>
    <t>28</t>
  </si>
  <si>
    <t>272</t>
  </si>
  <si>
    <t>122</t>
  </si>
  <si>
    <t>5569</t>
  </si>
  <si>
    <t>0004/0012</t>
  </si>
  <si>
    <r>
      <t>Pagamento de</t>
    </r>
    <r>
      <rPr>
        <b/>
        <sz val="22"/>
        <rFont val="Arial"/>
        <family val="2"/>
      </rPr>
      <t xml:space="preserve"> Aposentadorias</t>
    </r>
    <r>
      <rPr>
        <sz val="22"/>
        <rFont val="Arial"/>
        <family val="2"/>
      </rPr>
      <t xml:space="preserve"> </t>
    </r>
    <r>
      <rPr>
        <b/>
        <sz val="22"/>
        <rFont val="Arial"/>
        <family val="2"/>
      </rPr>
      <t>e Pensões</t>
    </r>
    <r>
      <rPr>
        <sz val="22"/>
        <rFont val="Arial"/>
        <family val="2"/>
      </rPr>
      <t xml:space="preserve"> à pessoal civil</t>
    </r>
  </si>
  <si>
    <r>
      <t>Auxílio Alimentação</t>
    </r>
    <r>
      <rPr>
        <sz val="20"/>
        <rFont val="Arial"/>
        <family val="2"/>
      </rPr>
      <t xml:space="preserve"> aos Servidores e Empregados</t>
    </r>
  </si>
  <si>
    <r>
      <t>Auxílio Transporte</t>
    </r>
    <r>
      <rPr>
        <sz val="20"/>
        <rFont val="Arial"/>
        <family val="2"/>
      </rPr>
      <t xml:space="preserve"> aos Servidores e Empregados</t>
    </r>
  </si>
  <si>
    <r>
      <t xml:space="preserve">Assist. </t>
    </r>
    <r>
      <rPr>
        <b/>
        <sz val="20"/>
        <rFont val="Arial"/>
        <family val="2"/>
      </rPr>
      <t>Pré-Escolar</t>
    </r>
    <r>
      <rPr>
        <sz val="20"/>
        <rFont val="Arial"/>
        <family val="2"/>
      </rPr>
      <t xml:space="preserve"> aos Dep. Serv. e Empregados</t>
    </r>
  </si>
  <si>
    <t>43130001</t>
  </si>
  <si>
    <t>39110001</t>
  </si>
  <si>
    <t>39200001</t>
  </si>
  <si>
    <t>18470001</t>
  </si>
  <si>
    <t>43370001</t>
  </si>
  <si>
    <t>78390001</t>
  </si>
  <si>
    <t>38880001</t>
  </si>
  <si>
    <t>18490001</t>
  </si>
  <si>
    <t>38940001</t>
  </si>
  <si>
    <t>38920001</t>
  </si>
  <si>
    <r>
      <t>Incentivo-Bônus</t>
    </r>
    <r>
      <rPr>
        <sz val="20"/>
        <rFont val="Arial"/>
        <family val="2"/>
      </rPr>
      <t xml:space="preserve"> - Tratam. Pacientes c/ </t>
    </r>
    <r>
      <rPr>
        <b/>
        <sz val="20"/>
        <rFont val="Arial"/>
        <family val="2"/>
      </rPr>
      <t>Tuberculose</t>
    </r>
  </si>
  <si>
    <t>SANEAMENTO BÁSICO (PROJETO ALVORADA)</t>
  </si>
  <si>
    <t>SANEAMENTO BÁSICO (DEMAIS AÇÕES)</t>
  </si>
  <si>
    <t>SENTENÇA  JUDICIAL (CUSTEIO)</t>
  </si>
  <si>
    <t>FIOCRUZ</t>
  </si>
  <si>
    <t>INFRA-ESTRUTURA DE UNIDADES</t>
  </si>
  <si>
    <t>ADEQUAÇÃO DA PLANTA DE VACINAS</t>
  </si>
  <si>
    <t>0354</t>
  </si>
  <si>
    <t>Concessão de  Empr p/ Liquid.Oper. Planos Privados</t>
  </si>
  <si>
    <t>3362</t>
  </si>
  <si>
    <t>Construção da Sede da Agência da ANVISA</t>
  </si>
  <si>
    <r>
      <t>Prom.Eventos</t>
    </r>
    <r>
      <rPr>
        <sz val="20"/>
        <rFont val="Arial"/>
        <family val="2"/>
      </rPr>
      <t xml:space="preserve"> Téc.s/Pesq.e Desenv.Cient. e Tec.em Saúde</t>
    </r>
  </si>
  <si>
    <t>0012 / 0030</t>
  </si>
  <si>
    <t>0010 e 0012</t>
  </si>
  <si>
    <t>0010 / 0016</t>
  </si>
  <si>
    <t>39843</t>
  </si>
  <si>
    <t>0002/0738</t>
  </si>
  <si>
    <t>Capacitação RH - Saúde Mental</t>
  </si>
  <si>
    <r>
      <t xml:space="preserve">Publicidade - Prev. Contr. </t>
    </r>
    <r>
      <rPr>
        <b/>
        <sz val="20"/>
        <rFont val="Arial"/>
        <family val="2"/>
      </rPr>
      <t>DST / AIDS</t>
    </r>
  </si>
  <si>
    <r>
      <t xml:space="preserve">Incentivo Financeiro a Municípios - </t>
    </r>
    <r>
      <rPr>
        <b/>
        <sz val="20"/>
        <rFont val="Arial"/>
        <family val="2"/>
      </rPr>
      <t>DST / AIDS</t>
    </r>
  </si>
  <si>
    <t>0001 / 0054</t>
  </si>
  <si>
    <t>TOTAL - Medicamentos Excepcionais</t>
  </si>
  <si>
    <t>TOTAL - Prog. Interioriz.do Trabalho em Saúde</t>
  </si>
  <si>
    <r>
      <t xml:space="preserve">Programa de Interiorização do Trabalho em Saúde - </t>
    </r>
    <r>
      <rPr>
        <b/>
        <sz val="20"/>
        <rFont val="Arial"/>
        <family val="2"/>
      </rPr>
      <t>PITS</t>
    </r>
  </si>
  <si>
    <t>0010/0018</t>
  </si>
  <si>
    <t>0004 e 0006</t>
  </si>
  <si>
    <t>0016/0036</t>
  </si>
  <si>
    <t>0010/0016</t>
  </si>
  <si>
    <r>
      <t>Programa de Interiorização do Trabalho em Saúde -</t>
    </r>
    <r>
      <rPr>
        <b/>
        <sz val="20"/>
        <rFont val="Arial"/>
        <family val="2"/>
      </rPr>
      <t xml:space="preserve"> PITS</t>
    </r>
  </si>
  <si>
    <t>0028 e 0030</t>
  </si>
  <si>
    <t>0018/0148</t>
  </si>
  <si>
    <t>MEDICAMENTOS EXCEPCIONAIS</t>
  </si>
  <si>
    <t>PROGR. INTERIORIZAÇÃO DO TRABALHO EM SAÚDE</t>
  </si>
  <si>
    <t>3941</t>
  </si>
  <si>
    <t>3927</t>
  </si>
  <si>
    <t>3949</t>
  </si>
  <si>
    <t>3948</t>
  </si>
  <si>
    <t>4291</t>
  </si>
  <si>
    <t>3914</t>
  </si>
  <si>
    <t>363</t>
  </si>
  <si>
    <t>3881</t>
  </si>
  <si>
    <t>3922</t>
  </si>
  <si>
    <t>7829</t>
  </si>
  <si>
    <t>7831</t>
  </si>
  <si>
    <t>3880</t>
  </si>
  <si>
    <t>3878</t>
  </si>
  <si>
    <t>4309</t>
  </si>
  <si>
    <t>PRODUÇÃO DE VACINAS E MEDICAMENTOS</t>
  </si>
  <si>
    <t>ESTUDOS E PESQUISAS</t>
  </si>
  <si>
    <t>ANSS</t>
  </si>
  <si>
    <t>PLANOS E SEGUROS PRIVADOS</t>
  </si>
  <si>
    <t xml:space="preserve">AÇÕES E SERVIÇOS DE SAÚDE - OCC </t>
  </si>
  <si>
    <t>AÇÕES E SERVIÇOS DE SAÚDE - PESSOAL ATIVO</t>
  </si>
  <si>
    <t>AÇÕES E SERVIÇOS DE SAÚDE - TOTAL</t>
  </si>
  <si>
    <t>FUNDO DE COMBATE E ERRADICAÇÃO DA POBREZA</t>
  </si>
  <si>
    <t>MS - TOTAL GERAL</t>
  </si>
  <si>
    <t>39030001</t>
  </si>
  <si>
    <t>39020001</t>
  </si>
  <si>
    <r>
      <t xml:space="preserve">Fiscalização de </t>
    </r>
    <r>
      <rPr>
        <b/>
        <sz val="22"/>
        <rFont val="Arial"/>
        <family val="2"/>
      </rPr>
      <t>Produtos e Serviços</t>
    </r>
    <r>
      <rPr>
        <sz val="22"/>
        <rFont val="Arial"/>
        <family val="2"/>
      </rPr>
      <t xml:space="preserve"> sujeitos controle da ANVISA</t>
    </r>
  </si>
  <si>
    <r>
      <t xml:space="preserve">Estudos e Pesq. </t>
    </r>
    <r>
      <rPr>
        <b/>
        <sz val="20"/>
        <rFont val="Arial"/>
        <family val="2"/>
      </rPr>
      <t>Hanseníase e Outras</t>
    </r>
    <r>
      <rPr>
        <sz val="20"/>
        <rFont val="Arial"/>
        <family val="2"/>
      </rPr>
      <t xml:space="preserve"> Dermatoses</t>
    </r>
  </si>
  <si>
    <r>
      <t xml:space="preserve">Estudos e Pesq. </t>
    </r>
    <r>
      <rPr>
        <b/>
        <sz val="20"/>
        <rFont val="Arial"/>
        <family val="2"/>
      </rPr>
      <t>Agravos à Saúde do Trabalhador</t>
    </r>
  </si>
  <si>
    <r>
      <t xml:space="preserve">Estudos e Pesquisas sobre </t>
    </r>
    <r>
      <rPr>
        <b/>
        <sz val="20"/>
        <rFont val="Arial"/>
        <family val="2"/>
      </rPr>
      <t>Saúde do Idoso</t>
    </r>
  </si>
  <si>
    <r>
      <t>Prom. Eventos</t>
    </r>
    <r>
      <rPr>
        <sz val="20"/>
        <rFont val="Arial"/>
        <family val="2"/>
      </rPr>
      <t xml:space="preserve"> Atenção Básica </t>
    </r>
    <r>
      <rPr>
        <b/>
        <sz val="20"/>
        <rFont val="Arial"/>
        <family val="2"/>
      </rPr>
      <t>- Saúde da Família</t>
    </r>
  </si>
  <si>
    <t>3910</t>
  </si>
  <si>
    <t>4297</t>
  </si>
  <si>
    <t>4298</t>
  </si>
  <si>
    <t>4327</t>
  </si>
  <si>
    <t>TOTAL - Organismos Internacionais</t>
  </si>
  <si>
    <r>
      <t xml:space="preserve">Contribuição a Org. Pan-Americana de Saúde - </t>
    </r>
    <r>
      <rPr>
        <b/>
        <sz val="20"/>
        <rFont val="Arial"/>
        <family val="2"/>
      </rPr>
      <t>OPAS</t>
    </r>
  </si>
  <si>
    <r>
      <t xml:space="preserve">Contribuição a União Intern. contra o Câncer - </t>
    </r>
    <r>
      <rPr>
        <b/>
        <sz val="20"/>
        <rFont val="Arial"/>
        <family val="2"/>
      </rPr>
      <t>UICC</t>
    </r>
  </si>
  <si>
    <r>
      <t xml:space="preserve">Contribuição a Org. Mundial de Saúde - </t>
    </r>
    <r>
      <rPr>
        <b/>
        <sz val="20"/>
        <rFont val="Arial"/>
        <family val="2"/>
      </rPr>
      <t>OMS</t>
    </r>
  </si>
  <si>
    <r>
      <t>Desenv.</t>
    </r>
    <r>
      <rPr>
        <b/>
        <sz val="20"/>
        <rFont val="Arial"/>
        <family val="2"/>
      </rPr>
      <t xml:space="preserve"> Trabalho de Campo </t>
    </r>
    <r>
      <rPr>
        <sz val="20"/>
        <rFont val="Arial"/>
        <family val="2"/>
      </rPr>
      <t>Contr. Doenças Endêmicas</t>
    </r>
  </si>
  <si>
    <r>
      <t xml:space="preserve">Insumos </t>
    </r>
    <r>
      <rPr>
        <sz val="20"/>
        <rFont val="Arial"/>
        <family val="2"/>
      </rPr>
      <t xml:space="preserve">para Prev. e Controle de </t>
    </r>
    <r>
      <rPr>
        <b/>
        <sz val="20"/>
        <rFont val="Arial"/>
        <family val="2"/>
      </rPr>
      <t>Doenças Endêmicas</t>
    </r>
  </si>
  <si>
    <t>Formação continuada de Rec. Humanos para o SUS</t>
  </si>
  <si>
    <r>
      <t>Núcleos Reabilitação</t>
    </r>
    <r>
      <rPr>
        <sz val="20"/>
        <rFont val="Arial"/>
        <family val="2"/>
      </rPr>
      <t xml:space="preserve"> p/ Portadores de Deficiência</t>
    </r>
  </si>
  <si>
    <r>
      <t xml:space="preserve">Prom. Educ. em Saúde por meio </t>
    </r>
    <r>
      <rPr>
        <b/>
        <sz val="20"/>
        <rFont val="Arial"/>
        <family val="2"/>
      </rPr>
      <t>Mobil. Comunitária</t>
    </r>
  </si>
  <si>
    <r>
      <t xml:space="preserve">Implementação das </t>
    </r>
    <r>
      <rPr>
        <b/>
        <sz val="20"/>
        <rFont val="Arial"/>
        <family val="2"/>
      </rPr>
      <t>Ações de Saúde da Família</t>
    </r>
  </si>
  <si>
    <r>
      <t xml:space="preserve">Atendimento do </t>
    </r>
    <r>
      <rPr>
        <b/>
        <sz val="20"/>
        <rFont val="Arial"/>
        <family val="2"/>
      </rPr>
      <t>Disque Saúde</t>
    </r>
  </si>
  <si>
    <r>
      <t xml:space="preserve">Impl. </t>
    </r>
    <r>
      <rPr>
        <b/>
        <sz val="20"/>
        <rFont val="Arial"/>
        <family val="2"/>
      </rPr>
      <t>Novos Modelos Gestão</t>
    </r>
    <r>
      <rPr>
        <sz val="20"/>
        <rFont val="Arial"/>
        <family val="2"/>
      </rPr>
      <t>, Aval., Exp. p/ desc. SUS</t>
    </r>
  </si>
  <si>
    <r>
      <t xml:space="preserve">Atendimento Ambulatorial e Hospitalar do </t>
    </r>
    <r>
      <rPr>
        <b/>
        <sz val="20"/>
        <rFont val="Arial"/>
        <family val="2"/>
      </rPr>
      <t>INCa</t>
    </r>
  </si>
  <si>
    <r>
      <t xml:space="preserve">Func. Hospital </t>
    </r>
    <r>
      <rPr>
        <b/>
        <sz val="20"/>
        <rFont val="Arial"/>
        <family val="2"/>
      </rPr>
      <t>Traumato-Ortopedia</t>
    </r>
    <r>
      <rPr>
        <sz val="20"/>
        <rFont val="Arial"/>
        <family val="2"/>
      </rPr>
      <t xml:space="preserve"> - RJ</t>
    </r>
  </si>
  <si>
    <r>
      <t xml:space="preserve">Func. Hospital dos </t>
    </r>
    <r>
      <rPr>
        <b/>
        <sz val="20"/>
        <rFont val="Arial"/>
        <family val="2"/>
      </rPr>
      <t>Servidores do Estado</t>
    </r>
    <r>
      <rPr>
        <sz val="20"/>
        <rFont val="Arial"/>
        <family val="2"/>
      </rPr>
      <t xml:space="preserve"> - RJ</t>
    </r>
  </si>
  <si>
    <r>
      <t xml:space="preserve">Func. Hospital de </t>
    </r>
    <r>
      <rPr>
        <b/>
        <sz val="20"/>
        <rFont val="Arial"/>
        <family val="2"/>
      </rPr>
      <t>Cardiologia de Laranjeiras</t>
    </r>
    <r>
      <rPr>
        <sz val="20"/>
        <rFont val="Arial"/>
        <family val="2"/>
      </rPr>
      <t xml:space="preserve"> - RJ</t>
    </r>
  </si>
  <si>
    <r>
      <t xml:space="preserve">Func. Hospital Geral de </t>
    </r>
    <r>
      <rPr>
        <b/>
        <sz val="20"/>
        <rFont val="Arial"/>
        <family val="2"/>
      </rPr>
      <t>Bonsucesso</t>
    </r>
    <r>
      <rPr>
        <sz val="20"/>
        <rFont val="Arial"/>
        <family val="2"/>
      </rPr>
      <t xml:space="preserve"> - RJ</t>
    </r>
  </si>
  <si>
    <t>43250001</t>
  </si>
  <si>
    <t>43260001</t>
  </si>
  <si>
    <t>39370001</t>
  </si>
  <si>
    <t>43550001</t>
  </si>
  <si>
    <t>43600001</t>
  </si>
  <si>
    <t>43630001</t>
  </si>
  <si>
    <t>43860001</t>
  </si>
  <si>
    <t>38690001</t>
  </si>
  <si>
    <t>65010001</t>
  </si>
  <si>
    <t>39130001</t>
  </si>
  <si>
    <t>43830001</t>
  </si>
  <si>
    <t>44530001</t>
  </si>
  <si>
    <t>56020001</t>
  </si>
  <si>
    <t>56000001</t>
  </si>
  <si>
    <t>39940001</t>
  </si>
  <si>
    <t>43290001</t>
  </si>
  <si>
    <t>43170001</t>
  </si>
  <si>
    <t>26890001</t>
  </si>
  <si>
    <t>27050001</t>
  </si>
  <si>
    <t>44560001</t>
  </si>
  <si>
    <t>43100001</t>
  </si>
  <si>
    <t>38860001</t>
  </si>
  <si>
    <t>45300001</t>
  </si>
  <si>
    <t>43150001</t>
  </si>
  <si>
    <t>43160001</t>
  </si>
  <si>
    <t>43190001</t>
  </si>
  <si>
    <t>43760001</t>
  </si>
  <si>
    <t>05910001</t>
  </si>
  <si>
    <t>06010001</t>
  </si>
  <si>
    <r>
      <t>Impl.,Mod.e adeq. De Unid.</t>
    </r>
    <r>
      <rPr>
        <b/>
        <sz val="20"/>
        <rFont val="Arial"/>
        <family val="2"/>
      </rPr>
      <t>Saúde Pop. Indígena</t>
    </r>
  </si>
  <si>
    <r>
      <t xml:space="preserve">Atend.à Saúde em Distritos Sanit. Esp. </t>
    </r>
    <r>
      <rPr>
        <b/>
        <sz val="20"/>
        <rFont val="Arial"/>
        <family val="2"/>
      </rPr>
      <t>Indígenas</t>
    </r>
  </si>
  <si>
    <r>
      <t xml:space="preserve">Manutenção de </t>
    </r>
    <r>
      <rPr>
        <b/>
        <sz val="20"/>
        <rFont val="Arial"/>
        <family val="2"/>
      </rPr>
      <t>Serviços Administrativos</t>
    </r>
  </si>
  <si>
    <r>
      <t xml:space="preserve">Manutenção e Conservação de </t>
    </r>
    <r>
      <rPr>
        <b/>
        <sz val="20"/>
        <rFont val="Arial"/>
        <family val="2"/>
      </rPr>
      <t>Bens Imóveis</t>
    </r>
  </si>
  <si>
    <r>
      <t xml:space="preserve">Manutenção de </t>
    </r>
    <r>
      <rPr>
        <b/>
        <sz val="20"/>
        <rFont val="Arial"/>
        <family val="2"/>
      </rPr>
      <t>Serviços de Transportes</t>
    </r>
  </si>
  <si>
    <r>
      <t xml:space="preserve">Imunobiológicos p/ Prev. </t>
    </r>
    <r>
      <rPr>
        <b/>
        <sz val="20"/>
        <rFont val="Arial"/>
        <family val="2"/>
      </rPr>
      <t>Doenças Imunopreveníveis</t>
    </r>
  </si>
  <si>
    <r>
      <t xml:space="preserve">Prom. Eventos sobre </t>
    </r>
    <r>
      <rPr>
        <b/>
        <sz val="20"/>
        <rFont val="Arial"/>
        <family val="2"/>
      </rPr>
      <t>Recup. Nutric</t>
    </r>
    <r>
      <rPr>
        <sz val="20"/>
        <rFont val="Arial"/>
        <family val="2"/>
      </rPr>
      <t>. e Alim. Saudável</t>
    </r>
  </si>
  <si>
    <t>TOTAL - Manutenção Administrativa</t>
  </si>
  <si>
    <r>
      <t xml:space="preserve">Manutenção </t>
    </r>
    <r>
      <rPr>
        <sz val="20"/>
        <rFont val="Arial"/>
        <family val="2"/>
      </rPr>
      <t>de Serviços Administrativos</t>
    </r>
  </si>
  <si>
    <t>TOTAL - Controle de Endemias / Erradicação do Aedes Aegypti</t>
  </si>
  <si>
    <t>CONTROLE DE ENDEMIAS / ERRADIC. DO AEDES</t>
  </si>
  <si>
    <t>0018</t>
  </si>
  <si>
    <t>Atendimento à pacientes hemofílicos com fatores de coagulação</t>
  </si>
  <si>
    <r>
      <t xml:space="preserve">Estudos e Pesq. Prev. e Contr. </t>
    </r>
    <r>
      <rPr>
        <b/>
        <sz val="20"/>
        <rFont val="Arial"/>
        <family val="2"/>
      </rPr>
      <t>Tuberculose e Outras</t>
    </r>
  </si>
  <si>
    <t>AQUIS. E DISTRIB.MEDICAMENTOS/DST/AIDS</t>
  </si>
  <si>
    <t>PARTIC. EM ORGANISMOS INTERNACIONAIS</t>
  </si>
  <si>
    <t>REAPARELHAMENTO UNIDADES DO SUS / MS</t>
  </si>
  <si>
    <t>REAPARELHAMENTO UNID.DO SUS / REFORSUS</t>
  </si>
  <si>
    <t>AUXÍLIOS AO SERVIDOR</t>
  </si>
  <si>
    <t>ASSISTÊNCIA MÉDICA A SERVIDORES</t>
  </si>
  <si>
    <t>EMENDAS NOMINATIVAS</t>
  </si>
  <si>
    <t>ANVISA</t>
  </si>
  <si>
    <t>MANUTENÇÃO/PLANEJ. E COORD. DO SVS</t>
  </si>
  <si>
    <t>FUNASA</t>
  </si>
  <si>
    <t>MANUTENÇÃO DE UNIDADES OPERACIONAIS</t>
  </si>
  <si>
    <t>MANUTENÇÃO DE UNIDADES INDÍGENAS</t>
  </si>
  <si>
    <t>VACINAS E VACINAÇÃO</t>
  </si>
  <si>
    <t>SISTEMA NAC. VIGILÂNCIA EM SAÚDE / VIGISUS</t>
  </si>
  <si>
    <r>
      <t xml:space="preserve">Impl. </t>
    </r>
    <r>
      <rPr>
        <b/>
        <sz val="20"/>
        <rFont val="Arial"/>
        <family val="2"/>
      </rPr>
      <t>Melh. Sanit. Domiciliares</t>
    </r>
    <r>
      <rPr>
        <sz val="20"/>
        <rFont val="Arial"/>
        <family val="2"/>
      </rPr>
      <t xml:space="preserve"> p/ Contr. de Agravos</t>
    </r>
  </si>
  <si>
    <r>
      <t xml:space="preserve">Sist. Coleta e Trat. </t>
    </r>
    <r>
      <rPr>
        <b/>
        <sz val="20"/>
        <rFont val="Arial"/>
        <family val="2"/>
      </rPr>
      <t xml:space="preserve">Esgoto Sanitário </t>
    </r>
    <r>
      <rPr>
        <sz val="20"/>
        <rFont val="Arial"/>
        <family val="2"/>
      </rPr>
      <t>p/ Contr. Agravos</t>
    </r>
  </si>
  <si>
    <r>
      <t xml:space="preserve">Serv. de </t>
    </r>
    <r>
      <rPr>
        <b/>
        <sz val="20"/>
        <rFont val="Arial"/>
        <family val="2"/>
      </rPr>
      <t>Abastecimento de Água</t>
    </r>
    <r>
      <rPr>
        <sz val="20"/>
        <rFont val="Arial"/>
        <family val="2"/>
      </rPr>
      <t xml:space="preserve"> p/ Contr. Agravos</t>
    </r>
  </si>
  <si>
    <r>
      <t xml:space="preserve">Ações </t>
    </r>
    <r>
      <rPr>
        <b/>
        <sz val="20"/>
        <rFont val="Arial"/>
        <family val="2"/>
      </rPr>
      <t>Saneamento Básico</t>
    </r>
    <r>
      <rPr>
        <sz val="20"/>
        <rFont val="Arial"/>
        <family val="2"/>
      </rPr>
      <t xml:space="preserve"> em pequenas localidades</t>
    </r>
  </si>
  <si>
    <r>
      <t xml:space="preserve">Coleta, Trat. de </t>
    </r>
    <r>
      <rPr>
        <b/>
        <sz val="20"/>
        <rFont val="Arial"/>
        <family val="2"/>
      </rPr>
      <t>Resíduos Sólidos</t>
    </r>
    <r>
      <rPr>
        <sz val="20"/>
        <rFont val="Arial"/>
        <family val="2"/>
      </rPr>
      <t xml:space="preserve"> p/ Contr. Agravos</t>
    </r>
  </si>
  <si>
    <r>
      <t xml:space="preserve">Implantação Sistema Nac. de </t>
    </r>
    <r>
      <rPr>
        <b/>
        <sz val="20"/>
        <rFont val="Arial"/>
        <family val="2"/>
      </rPr>
      <t>Vigilância Ambiental</t>
    </r>
  </si>
  <si>
    <r>
      <t xml:space="preserve">Sistema Nacional de </t>
    </r>
    <r>
      <rPr>
        <b/>
        <sz val="20"/>
        <rFont val="Arial"/>
        <family val="2"/>
      </rPr>
      <t>Vigilância Epidemiológica</t>
    </r>
  </si>
  <si>
    <r>
      <t>Capacitação de Servidores</t>
    </r>
    <r>
      <rPr>
        <sz val="20"/>
        <rFont val="Arial"/>
        <family val="2"/>
      </rPr>
      <t xml:space="preserve"> Públicos Federais</t>
    </r>
  </si>
  <si>
    <r>
      <t xml:space="preserve">Manutenção </t>
    </r>
    <r>
      <rPr>
        <sz val="20"/>
        <rFont val="Arial"/>
        <family val="2"/>
      </rPr>
      <t>e Conservação de Bens Imóveis</t>
    </r>
  </si>
  <si>
    <r>
      <t xml:space="preserve">Ações de </t>
    </r>
    <r>
      <rPr>
        <b/>
        <sz val="20"/>
        <rFont val="Arial"/>
        <family val="2"/>
      </rPr>
      <t>Informática</t>
    </r>
  </si>
  <si>
    <t>TOTAL - Hospitais Próprios</t>
  </si>
  <si>
    <r>
      <t xml:space="preserve">Func. Hospital de </t>
    </r>
    <r>
      <rPr>
        <b/>
        <sz val="20"/>
        <rFont val="Arial"/>
        <family val="2"/>
      </rPr>
      <t>Nova Iguaçú</t>
    </r>
    <r>
      <rPr>
        <sz val="20"/>
        <rFont val="Arial"/>
        <family val="2"/>
      </rPr>
      <t xml:space="preserve"> - RJ</t>
    </r>
  </si>
  <si>
    <r>
      <t xml:space="preserve">Func. Hospital Univ. João de </t>
    </r>
    <r>
      <rPr>
        <b/>
        <sz val="20"/>
        <rFont val="Arial"/>
        <family val="2"/>
      </rPr>
      <t>Barros Barreto</t>
    </r>
    <r>
      <rPr>
        <sz val="20"/>
        <rFont val="Arial"/>
        <family val="2"/>
      </rPr>
      <t xml:space="preserve"> - PA</t>
    </r>
  </si>
  <si>
    <r>
      <t xml:space="preserve">Manut. e Ações Saúde Navios de Assist. Hosp. - </t>
    </r>
    <r>
      <rPr>
        <b/>
        <sz val="20"/>
        <rFont val="Arial"/>
        <family val="2"/>
      </rPr>
      <t>NASH</t>
    </r>
  </si>
  <si>
    <r>
      <t>Residência Médica</t>
    </r>
    <r>
      <rPr>
        <sz val="20"/>
        <rFont val="Arial"/>
        <family val="2"/>
      </rPr>
      <t xml:space="preserve"> nos Hosp. da Rede Própria do MS</t>
    </r>
  </si>
  <si>
    <t>TOTAL - INCa</t>
  </si>
  <si>
    <t>44250001</t>
  </si>
  <si>
    <t>43180001</t>
  </si>
  <si>
    <t>30710001</t>
  </si>
  <si>
    <t>39210001</t>
  </si>
  <si>
    <t>38830001</t>
  </si>
  <si>
    <t>39920001</t>
  </si>
  <si>
    <t>43820001</t>
  </si>
  <si>
    <t>43720001</t>
  </si>
  <si>
    <t>38770001</t>
  </si>
  <si>
    <t>43570001</t>
  </si>
  <si>
    <t>43140001</t>
  </si>
  <si>
    <t>05990001</t>
  </si>
  <si>
    <r>
      <t xml:space="preserve">Diagnóstico e Tratamento de Casos de </t>
    </r>
    <r>
      <rPr>
        <b/>
        <sz val="20"/>
        <rFont val="Arial"/>
        <family val="2"/>
      </rPr>
      <t>Malária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</si>
  <si>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(FTE FUNDO POBREZA)</t>
    </r>
  </si>
  <si>
    <r>
      <t xml:space="preserve">PAB p/ a Saúde da Família - </t>
    </r>
    <r>
      <rPr>
        <b/>
        <sz val="20"/>
        <rFont val="Arial"/>
        <family val="2"/>
      </rPr>
      <t xml:space="preserve">PACS / PSF </t>
    </r>
    <r>
      <rPr>
        <b/>
        <sz val="18"/>
        <rFont val="Arial"/>
        <family val="2"/>
      </rPr>
      <t>(FONTES TESOURO)</t>
    </r>
  </si>
  <si>
    <r>
      <t xml:space="preserve">Sistema </t>
    </r>
    <r>
      <rPr>
        <sz val="20"/>
        <rFont val="Arial"/>
        <family val="2"/>
      </rPr>
      <t xml:space="preserve">Nacional de </t>
    </r>
    <r>
      <rPr>
        <b/>
        <sz val="20"/>
        <rFont val="Arial"/>
        <family val="2"/>
      </rPr>
      <t>Informações</t>
    </r>
    <r>
      <rPr>
        <sz val="20"/>
        <rFont val="Arial"/>
        <family val="2"/>
      </rPr>
      <t xml:space="preserve"> em Saúde </t>
    </r>
    <r>
      <rPr>
        <b/>
        <sz val="20"/>
        <rFont val="Arial"/>
        <family val="2"/>
      </rPr>
      <t>do SUS</t>
    </r>
  </si>
  <si>
    <r>
      <t>Fomento a Produção</t>
    </r>
    <r>
      <rPr>
        <sz val="20"/>
        <rFont val="Arial"/>
        <family val="2"/>
      </rPr>
      <t xml:space="preserve"> Nacional de </t>
    </r>
    <r>
      <rPr>
        <b/>
        <sz val="20"/>
        <rFont val="Arial"/>
        <family val="2"/>
      </rPr>
      <t>Imunobiológicos</t>
    </r>
  </si>
  <si>
    <r>
      <t xml:space="preserve">Atend. Méd. Esp. Itiner.em </t>
    </r>
    <r>
      <rPr>
        <b/>
        <sz val="20"/>
        <rFont val="Arial"/>
        <family val="2"/>
      </rPr>
      <t>Áreas Desasistidas</t>
    </r>
    <r>
      <rPr>
        <sz val="20"/>
        <rFont val="Arial"/>
        <family val="2"/>
      </rPr>
      <t xml:space="preserve"> - AC</t>
    </r>
  </si>
  <si>
    <r>
      <t>Revisão Geral</t>
    </r>
    <r>
      <rPr>
        <sz val="20"/>
        <rFont val="Arial"/>
        <family val="2"/>
      </rPr>
      <t xml:space="preserve"> da Remuneração dos </t>
    </r>
    <r>
      <rPr>
        <b/>
        <sz val="20"/>
        <rFont val="Arial"/>
        <family val="2"/>
      </rPr>
      <t>Serv. Ativos</t>
    </r>
  </si>
  <si>
    <t>0906</t>
  </si>
  <si>
    <t>0283</t>
  </si>
  <si>
    <t>0284</t>
  </si>
  <si>
    <t>0008</t>
  </si>
  <si>
    <t>0603</t>
  </si>
  <si>
    <t>0357</t>
  </si>
  <si>
    <t>4294</t>
  </si>
  <si>
    <t>3890</t>
  </si>
  <si>
    <t>3945</t>
  </si>
  <si>
    <t>4324</t>
  </si>
  <si>
    <t>4375</t>
  </si>
  <si>
    <t>0009</t>
  </si>
  <si>
    <t>0025</t>
  </si>
  <si>
    <t>4299</t>
  </si>
  <si>
    <t>131</t>
  </si>
  <si>
    <t>0026</t>
  </si>
  <si>
    <r>
      <t xml:space="preserve">Contr. </t>
    </r>
    <r>
      <rPr>
        <b/>
        <sz val="20"/>
        <rFont val="Arial"/>
        <family val="2"/>
      </rPr>
      <t>Tuberculose e Outras</t>
    </r>
    <r>
      <rPr>
        <sz val="20"/>
        <rFont val="Arial"/>
        <family val="2"/>
      </rPr>
      <t xml:space="preserve"> Pneumopatias</t>
    </r>
  </si>
  <si>
    <r>
      <t>Incentivo-Bônus</t>
    </r>
    <r>
      <rPr>
        <sz val="20"/>
        <rFont val="Arial"/>
        <family val="2"/>
      </rPr>
      <t xml:space="preserve"> - Pac. </t>
    </r>
    <r>
      <rPr>
        <b/>
        <sz val="20"/>
        <rFont val="Arial"/>
        <family val="2"/>
      </rPr>
      <t>Hanseníase</t>
    </r>
    <r>
      <rPr>
        <sz val="20"/>
        <rFont val="Arial"/>
        <family val="2"/>
      </rPr>
      <t xml:space="preserve"> em Trat. Curado</t>
    </r>
  </si>
  <si>
    <r>
      <t>Tratamento da Hanseníase</t>
    </r>
    <r>
      <rPr>
        <sz val="20"/>
        <rFont val="Arial"/>
        <family val="2"/>
      </rPr>
      <t xml:space="preserve"> e Outras Dermatoses</t>
    </r>
  </si>
  <si>
    <r>
      <t xml:space="preserve">Melhoria Habit. p/ Controle da </t>
    </r>
    <r>
      <rPr>
        <b/>
        <sz val="20"/>
        <rFont val="Arial"/>
        <family val="2"/>
      </rPr>
      <t>Doença de Chagas</t>
    </r>
  </si>
  <si>
    <r>
      <t xml:space="preserve">Drenagem em </t>
    </r>
    <r>
      <rPr>
        <b/>
        <sz val="20"/>
        <rFont val="Arial"/>
        <family val="2"/>
      </rPr>
      <t>Áreas Endêmicas de Malária</t>
    </r>
  </si>
  <si>
    <r>
      <t>Prom. Eventos</t>
    </r>
    <r>
      <rPr>
        <sz val="20"/>
        <rFont val="Arial"/>
        <family val="2"/>
      </rPr>
      <t xml:space="preserve"> - Prev. Contr.</t>
    </r>
    <r>
      <rPr>
        <b/>
        <sz val="20"/>
        <rFont val="Arial"/>
        <family val="2"/>
      </rPr>
      <t xml:space="preserve"> Tuberculose e Outras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</si>
  <si>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Trabalhador</t>
    </r>
  </si>
  <si>
    <r>
      <t>Prom.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Portador Deficiência</t>
    </r>
  </si>
  <si>
    <r>
      <t>Promoção Eventos</t>
    </r>
    <r>
      <rPr>
        <sz val="20"/>
        <rFont val="Arial"/>
        <family val="2"/>
      </rPr>
      <t xml:space="preserve"> sobre </t>
    </r>
    <r>
      <rPr>
        <b/>
        <sz val="20"/>
        <rFont val="Arial"/>
        <family val="2"/>
      </rPr>
      <t>Saúde do Idoso</t>
    </r>
  </si>
  <si>
    <r>
      <t xml:space="preserve">Acreditação Hosp. </t>
    </r>
    <r>
      <rPr>
        <sz val="20"/>
        <rFont val="Arial"/>
        <family val="2"/>
      </rPr>
      <t>Redes Púb,Priv,Fed,Est. e Municipal</t>
    </r>
  </si>
  <si>
    <t>TOTAL - Cartão SUS</t>
  </si>
  <si>
    <r>
      <t xml:space="preserve">Implantação do </t>
    </r>
    <r>
      <rPr>
        <b/>
        <sz val="20"/>
        <rFont val="Arial"/>
        <family val="2"/>
      </rPr>
      <t>Cartão</t>
    </r>
    <r>
      <rPr>
        <sz val="20"/>
        <rFont val="Arial"/>
        <family val="2"/>
      </rPr>
      <t xml:space="preserve"> Nacional do </t>
    </r>
    <r>
      <rPr>
        <b/>
        <sz val="20"/>
        <rFont val="Arial"/>
        <family val="2"/>
      </rPr>
      <t>SUS</t>
    </r>
  </si>
  <si>
    <t>TOTAL - PROFAE</t>
  </si>
  <si>
    <r>
      <t xml:space="preserve">Aquisição de </t>
    </r>
    <r>
      <rPr>
        <b/>
        <sz val="20"/>
        <rFont val="Arial"/>
        <family val="2"/>
      </rPr>
      <t>Unidade Móvel de Saúde</t>
    </r>
  </si>
  <si>
    <t>39320001</t>
  </si>
  <si>
    <t>39360001</t>
  </si>
  <si>
    <t>18410001</t>
  </si>
  <si>
    <t>39340001</t>
  </si>
  <si>
    <t>39510001</t>
  </si>
  <si>
    <t>39410001</t>
  </si>
  <si>
    <t>39270001</t>
  </si>
  <si>
    <t>273</t>
  </si>
  <si>
    <t>571</t>
  </si>
  <si>
    <t>846</t>
  </si>
  <si>
    <t>0089</t>
  </si>
  <si>
    <t>0750</t>
  </si>
  <si>
    <t>0012</t>
  </si>
  <si>
    <t>0901</t>
  </si>
  <si>
    <t>0181</t>
  </si>
  <si>
    <t>2025</t>
  </si>
  <si>
    <t>0563</t>
  </si>
  <si>
    <t>0110</t>
  </si>
  <si>
    <t>4359</t>
  </si>
  <si>
    <t>4361</t>
  </si>
  <si>
    <t>4362</t>
  </si>
  <si>
    <t>0005</t>
  </si>
  <si>
    <t>0001</t>
  </si>
  <si>
    <t>0219</t>
  </si>
  <si>
    <t>2000</t>
  </si>
  <si>
    <t>2001</t>
  </si>
  <si>
    <t>2002</t>
  </si>
  <si>
    <t>665</t>
  </si>
  <si>
    <t>4379</t>
  </si>
  <si>
    <t>4381</t>
  </si>
  <si>
    <t>3926</t>
  </si>
  <si>
    <t>3875</t>
  </si>
  <si>
    <t>303</t>
  </si>
  <si>
    <t>3879</t>
  </si>
  <si>
    <t>3998</t>
  </si>
  <si>
    <t>0016</t>
  </si>
  <si>
    <t>4388</t>
  </si>
  <si>
    <t>3862</t>
  </si>
  <si>
    <t>3867</t>
  </si>
  <si>
    <t>DE / PARA - 2003</t>
  </si>
  <si>
    <t>EXECUÇÃO ORÇAMENTÁRIA E FINANCEIRA - 2003</t>
  </si>
  <si>
    <t>03540001</t>
  </si>
  <si>
    <t>33620053</t>
  </si>
  <si>
    <t>39370006</t>
  </si>
  <si>
    <t>10340001</t>
  </si>
  <si>
    <t>43020013</t>
  </si>
  <si>
    <t>44560028</t>
  </si>
  <si>
    <t>UNIDADE: Agência Nacional de Saúde Suplementar</t>
  </si>
  <si>
    <t>FUNCIONAL             PROGRAMÁTICA</t>
  </si>
  <si>
    <r>
      <t>Assist. Financ. Aquisição Distr.</t>
    </r>
    <r>
      <rPr>
        <b/>
        <sz val="20"/>
        <rFont val="Arial"/>
        <family val="2"/>
      </rPr>
      <t xml:space="preserve"> Medicamentos Excepcionais</t>
    </r>
  </si>
  <si>
    <t>Nominativas</t>
  </si>
  <si>
    <t>3900</t>
  </si>
  <si>
    <t>3901</t>
  </si>
  <si>
    <t>3891</t>
  </si>
  <si>
    <t>3929</t>
  </si>
  <si>
    <t>3872</t>
  </si>
  <si>
    <t>3947</t>
  </si>
  <si>
    <t>0595</t>
  </si>
  <si>
    <t>0593</t>
  </si>
  <si>
    <t>4368</t>
  </si>
  <si>
    <t>4295</t>
  </si>
  <si>
    <t>4366</t>
  </si>
  <si>
    <t>4367</t>
  </si>
  <si>
    <t>4369</t>
  </si>
  <si>
    <t>2739</t>
  </si>
  <si>
    <t>2743</t>
  </si>
  <si>
    <t>3928</t>
  </si>
  <si>
    <t>4370</t>
  </si>
  <si>
    <t>2017</t>
  </si>
  <si>
    <t>3847</t>
  </si>
  <si>
    <t>5872</t>
  </si>
  <si>
    <r>
      <t xml:space="preserve">Controle de </t>
    </r>
    <r>
      <rPr>
        <b/>
        <sz val="20"/>
        <rFont val="Arial"/>
        <family val="2"/>
      </rPr>
      <t>Doenças Endêmicas</t>
    </r>
  </si>
  <si>
    <t>27291</t>
  </si>
</sst>
</file>

<file path=xl/styles.xml><?xml version="1.0" encoding="utf-8"?>
<styleSheet xmlns="http://schemas.openxmlformats.org/spreadsheetml/2006/main">
  <numFmts count="6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%0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_(&quot;Cr$&quot;* #,##0_);_(&quot;Cr$&quot;* \(#,##0\);_(&quot;Cr$&quot;* &quot;-&quot;_);_(@_)"/>
    <numFmt numFmtId="182" formatCode="_(&quot;Cr$&quot;* #,##0.00_);_(&quot;Cr$&quot;* \(#,##0.00\);_(&quot;Cr$&quot;* &quot;-&quot;??_);_(@_)"/>
    <numFmt numFmtId="183" formatCode="0.0%"/>
    <numFmt numFmtId="184" formatCode="&quot;R$&quot;#,##0"/>
    <numFmt numFmtId="185" formatCode="00000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00"/>
    <numFmt numFmtId="190" formatCode="#,##0.000_);[Red]\(#,##0.000\)"/>
    <numFmt numFmtId="191" formatCode="#,##0.00000000"/>
    <numFmt numFmtId="192" formatCode="#,##0.00000000000"/>
    <numFmt numFmtId="193" formatCode="#,##0.00000000000000000"/>
    <numFmt numFmtId="194" formatCode="#,##0.00000000000000"/>
    <numFmt numFmtId="195" formatCode="0.00_);[Red]\(0.00\)"/>
    <numFmt numFmtId="196" formatCode="0_);[Red]\(0\)"/>
    <numFmt numFmtId="197" formatCode="#,##0.0_);[Red]\(#,##0.0\)"/>
    <numFmt numFmtId="198" formatCode="#,##0.0"/>
    <numFmt numFmtId="199" formatCode="0.0"/>
    <numFmt numFmtId="200" formatCode="_(* #,##0.000_);_(* \(#,##0.000\);_(* &quot;-&quot;?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#,##0.00;[Red]#,##0.00"/>
    <numFmt numFmtId="205" formatCode="_(* #,##0.0000_);_(* \(#,##0.0000\);_(* &quot;-&quot;??_);_(@_)"/>
    <numFmt numFmtId="206" formatCode="0.00;[Red]0.00"/>
    <numFmt numFmtId="207" formatCode="#,##0_);[Red]\-#,##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mmmm\ d\,\ yyyy"/>
    <numFmt numFmtId="215" formatCode="#,##0.000000"/>
    <numFmt numFmtId="216" formatCode="#,##0.0000"/>
    <numFmt numFmtId="217" formatCode="#,##0.00000"/>
    <numFmt numFmtId="218" formatCode="#,##0.0000000"/>
    <numFmt numFmtId="219" formatCode="#"/>
  </numFmts>
  <fonts count="5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i/>
      <sz val="28"/>
      <name val="Comic Sans MS"/>
      <family val="4"/>
    </font>
    <font>
      <b/>
      <i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8"/>
      <name val="Arial"/>
      <family val="2"/>
    </font>
    <font>
      <sz val="20"/>
      <color indexed="18"/>
      <name val="Arial"/>
      <family val="2"/>
    </font>
    <font>
      <b/>
      <sz val="32"/>
      <color indexed="18"/>
      <name val="Arial"/>
      <family val="2"/>
    </font>
    <font>
      <b/>
      <sz val="30"/>
      <color indexed="18"/>
      <name val="Arial"/>
      <family val="2"/>
    </font>
    <font>
      <b/>
      <sz val="28"/>
      <name val="Arial"/>
      <family val="2"/>
    </font>
    <font>
      <b/>
      <sz val="18"/>
      <name val="MS Sans Serif"/>
      <family val="2"/>
    </font>
    <font>
      <sz val="10"/>
      <name val="MS Sans Serif"/>
      <family val="0"/>
    </font>
    <font>
      <b/>
      <sz val="36"/>
      <name val="Arial"/>
      <family val="2"/>
    </font>
    <font>
      <b/>
      <i/>
      <sz val="28"/>
      <color indexed="12"/>
      <name val="Arial"/>
      <family val="2"/>
    </font>
    <font>
      <b/>
      <i/>
      <sz val="28"/>
      <color indexed="12"/>
      <name val="Times New Roman"/>
      <family val="1"/>
    </font>
    <font>
      <sz val="30"/>
      <name val="MS Sans Serif"/>
      <family val="2"/>
    </font>
    <font>
      <sz val="18"/>
      <name val="MS Sans Serif"/>
      <family val="2"/>
    </font>
    <font>
      <sz val="24"/>
      <name val="MS Sans Serif"/>
      <family val="2"/>
    </font>
    <font>
      <sz val="14"/>
      <name val="MS Sans Serif"/>
      <family val="0"/>
    </font>
    <font>
      <b/>
      <sz val="48"/>
      <color indexed="18"/>
      <name val="Arial"/>
      <family val="2"/>
    </font>
    <font>
      <b/>
      <i/>
      <sz val="20"/>
      <color indexed="10"/>
      <name val="Times New Roman"/>
      <family val="1"/>
    </font>
    <font>
      <b/>
      <i/>
      <sz val="16"/>
      <name val="Times New Roman"/>
      <family val="0"/>
    </font>
    <font>
      <b/>
      <sz val="40"/>
      <color indexed="18"/>
      <name val="Arial"/>
      <family val="2"/>
    </font>
    <font>
      <b/>
      <sz val="28"/>
      <name val="Times New Roman"/>
      <family val="1"/>
    </font>
    <font>
      <b/>
      <i/>
      <sz val="26"/>
      <name val="Times New Roman"/>
      <family val="1"/>
    </font>
    <font>
      <b/>
      <i/>
      <sz val="36"/>
      <color indexed="18"/>
      <name val="Arial"/>
      <family val="2"/>
    </font>
    <font>
      <b/>
      <i/>
      <sz val="28"/>
      <name val="Times New Roman"/>
      <family val="1"/>
    </font>
    <font>
      <sz val="36"/>
      <name val="Arial"/>
      <family val="2"/>
    </font>
    <font>
      <sz val="20"/>
      <name val="MS Sans Serif"/>
      <family val="2"/>
    </font>
    <font>
      <sz val="40"/>
      <name val="MS Sans Serif"/>
      <family val="2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36"/>
      <name val="MS Sans Serif"/>
      <family val="0"/>
    </font>
    <font>
      <b/>
      <sz val="44"/>
      <name val="Arial"/>
      <family val="2"/>
    </font>
    <font>
      <b/>
      <sz val="42"/>
      <color indexed="18"/>
      <name val="Arial"/>
      <family val="2"/>
    </font>
    <font>
      <b/>
      <sz val="46"/>
      <color indexed="18"/>
      <name val="Arial"/>
      <family val="2"/>
    </font>
    <font>
      <b/>
      <sz val="40"/>
      <name val="Arial"/>
      <family val="2"/>
    </font>
    <font>
      <b/>
      <sz val="46"/>
      <name val="Arial"/>
      <family val="2"/>
    </font>
    <font>
      <sz val="24"/>
      <color indexed="12"/>
      <name val="MS Sans Serif"/>
      <family val="2"/>
    </font>
    <font>
      <sz val="24"/>
      <name val="Arial"/>
      <family val="2"/>
    </font>
    <font>
      <sz val="36"/>
      <color indexed="12"/>
      <name val="Arial"/>
      <family val="2"/>
    </font>
    <font>
      <b/>
      <sz val="10"/>
      <name val="MS Sans Serif"/>
      <family val="2"/>
    </font>
    <font>
      <b/>
      <sz val="40"/>
      <color indexed="18"/>
      <name val="Times New Roman"/>
      <family val="1"/>
    </font>
    <font>
      <b/>
      <sz val="44"/>
      <color indexed="18"/>
      <name val="Arial"/>
      <family val="2"/>
    </font>
    <font>
      <b/>
      <sz val="24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42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4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38" fontId="5" fillId="2" borderId="1" xfId="0" applyNumberFormat="1" applyFont="1" applyFill="1" applyBorder="1" applyAlignment="1">
      <alignment/>
    </xf>
    <xf numFmtId="38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38" fontId="5" fillId="2" borderId="5" xfId="0" applyNumberFormat="1" applyFont="1" applyFill="1" applyBorder="1" applyAlignment="1">
      <alignment horizontal="right"/>
    </xf>
    <xf numFmtId="38" fontId="5" fillId="2" borderId="6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49" fontId="5" fillId="2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/>
    </xf>
    <xf numFmtId="0" fontId="17" fillId="0" borderId="0" xfId="0" applyFont="1" applyAlignment="1">
      <alignment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/>
    </xf>
    <xf numFmtId="38" fontId="5" fillId="2" borderId="10" xfId="0" applyNumberFormat="1" applyFont="1" applyFill="1" applyBorder="1" applyAlignment="1">
      <alignment/>
    </xf>
    <xf numFmtId="49" fontId="5" fillId="2" borderId="11" xfId="0" applyNumberFormat="1" applyFont="1" applyFill="1" applyBorder="1" applyAlignment="1">
      <alignment horizontal="left"/>
    </xf>
    <xf numFmtId="38" fontId="5" fillId="2" borderId="12" xfId="0" applyNumberFormat="1" applyFont="1" applyFill="1" applyBorder="1" applyAlignment="1">
      <alignment horizontal="right"/>
    </xf>
    <xf numFmtId="49" fontId="5" fillId="2" borderId="11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left"/>
    </xf>
    <xf numFmtId="3" fontId="0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38" fontId="5" fillId="3" borderId="1" xfId="0" applyNumberFormat="1" applyFont="1" applyFill="1" applyBorder="1" applyAlignment="1">
      <alignment/>
    </xf>
    <xf numFmtId="0" fontId="15" fillId="3" borderId="5" xfId="0" applyFont="1" applyFill="1" applyBorder="1" applyAlignment="1">
      <alignment/>
    </xf>
    <xf numFmtId="38" fontId="15" fillId="3" borderId="5" xfId="0" applyNumberFormat="1" applyFont="1" applyFill="1" applyBorder="1" applyAlignment="1">
      <alignment horizontal="right"/>
    </xf>
    <xf numFmtId="38" fontId="15" fillId="3" borderId="6" xfId="0" applyNumberFormat="1" applyFont="1" applyFill="1" applyBorder="1" applyAlignment="1">
      <alignment horizontal="right"/>
    </xf>
    <xf numFmtId="0" fontId="14" fillId="3" borderId="5" xfId="0" applyFont="1" applyFill="1" applyBorder="1" applyAlignment="1">
      <alignment/>
    </xf>
    <xf numFmtId="49" fontId="15" fillId="3" borderId="5" xfId="0" applyNumberFormat="1" applyFont="1" applyFill="1" applyBorder="1" applyAlignment="1">
      <alignment/>
    </xf>
    <xf numFmtId="49" fontId="14" fillId="3" borderId="5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49" fontId="5" fillId="3" borderId="3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0" fontId="4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/>
    </xf>
    <xf numFmtId="38" fontId="5" fillId="3" borderId="16" xfId="0" applyNumberFormat="1" applyFont="1" applyFill="1" applyBorder="1" applyAlignment="1">
      <alignment/>
    </xf>
    <xf numFmtId="49" fontId="5" fillId="3" borderId="11" xfId="0" applyNumberFormat="1" applyFont="1" applyFill="1" applyBorder="1" applyAlignment="1">
      <alignment/>
    </xf>
    <xf numFmtId="38" fontId="15" fillId="3" borderId="12" xfId="0" applyNumberFormat="1" applyFont="1" applyFill="1" applyBorder="1" applyAlignment="1">
      <alignment horizontal="right"/>
    </xf>
    <xf numFmtId="49" fontId="5" fillId="3" borderId="11" xfId="0" applyNumberFormat="1" applyFont="1" applyFill="1" applyBorder="1" applyAlignment="1">
      <alignment horizontal="left"/>
    </xf>
    <xf numFmtId="0" fontId="5" fillId="3" borderId="17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38" fontId="5" fillId="3" borderId="5" xfId="0" applyNumberFormat="1" applyFont="1" applyFill="1" applyBorder="1" applyAlignment="1">
      <alignment horizontal="right"/>
    </xf>
    <xf numFmtId="38" fontId="5" fillId="3" borderId="6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/>
    </xf>
    <xf numFmtId="49" fontId="4" fillId="3" borderId="5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15" fillId="3" borderId="0" xfId="0" applyFont="1" applyFill="1" applyBorder="1" applyAlignment="1">
      <alignment/>
    </xf>
    <xf numFmtId="38" fontId="15" fillId="3" borderId="0" xfId="0" applyNumberFormat="1" applyFont="1" applyFill="1" applyBorder="1" applyAlignment="1">
      <alignment/>
    </xf>
    <xf numFmtId="0" fontId="15" fillId="3" borderId="4" xfId="0" applyFont="1" applyFill="1" applyBorder="1" applyAlignment="1">
      <alignment/>
    </xf>
    <xf numFmtId="0" fontId="15" fillId="3" borderId="0" xfId="0" applyFont="1" applyFill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/>
    </xf>
    <xf numFmtId="38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38" fontId="5" fillId="4" borderId="1" xfId="0" applyNumberFormat="1" applyFont="1" applyFill="1" applyBorder="1" applyAlignment="1">
      <alignment/>
    </xf>
    <xf numFmtId="38" fontId="5" fillId="4" borderId="2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/>
    </xf>
    <xf numFmtId="38" fontId="5" fillId="4" borderId="5" xfId="0" applyNumberFormat="1" applyFont="1" applyFill="1" applyBorder="1" applyAlignment="1">
      <alignment horizontal="right"/>
    </xf>
    <xf numFmtId="38" fontId="5" fillId="4" borderId="6" xfId="0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>
      <alignment/>
    </xf>
    <xf numFmtId="49" fontId="4" fillId="4" borderId="5" xfId="0" applyNumberFormat="1" applyFont="1" applyFill="1" applyBorder="1" applyAlignment="1">
      <alignment/>
    </xf>
    <xf numFmtId="11" fontId="5" fillId="4" borderId="5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19" fillId="0" borderId="0" xfId="0" applyFont="1" applyAlignment="1">
      <alignment/>
    </xf>
    <xf numFmtId="38" fontId="6" fillId="3" borderId="0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38" fontId="6" fillId="4" borderId="0" xfId="0" applyNumberFormat="1" applyFont="1" applyFill="1" applyBorder="1" applyAlignment="1">
      <alignment horizontal="right"/>
    </xf>
    <xf numFmtId="0" fontId="19" fillId="3" borderId="18" xfId="0" applyFont="1" applyFill="1" applyBorder="1" applyAlignment="1">
      <alignment/>
    </xf>
    <xf numFmtId="38" fontId="19" fillId="3" borderId="19" xfId="0" applyNumberFormat="1" applyFont="1" applyFill="1" applyBorder="1" applyAlignment="1">
      <alignment/>
    </xf>
    <xf numFmtId="38" fontId="5" fillId="3" borderId="12" xfId="0" applyNumberFormat="1" applyFont="1" applyFill="1" applyBorder="1" applyAlignment="1">
      <alignment horizontal="right"/>
    </xf>
    <xf numFmtId="49" fontId="5" fillId="4" borderId="3" xfId="0" applyNumberFormat="1" applyFont="1" applyFill="1" applyBorder="1" applyAlignment="1">
      <alignment/>
    </xf>
    <xf numFmtId="0" fontId="5" fillId="4" borderId="9" xfId="0" applyFont="1" applyFill="1" applyBorder="1" applyAlignment="1">
      <alignment/>
    </xf>
    <xf numFmtId="38" fontId="5" fillId="4" borderId="10" xfId="0" applyNumberFormat="1" applyFont="1" applyFill="1" applyBorder="1" applyAlignment="1">
      <alignment/>
    </xf>
    <xf numFmtId="49" fontId="5" fillId="4" borderId="11" xfId="0" applyNumberFormat="1" applyFont="1" applyFill="1" applyBorder="1" applyAlignment="1">
      <alignment/>
    </xf>
    <xf numFmtId="38" fontId="5" fillId="4" borderId="12" xfId="0" applyNumberFormat="1" applyFont="1" applyFill="1" applyBorder="1" applyAlignment="1">
      <alignment horizontal="right"/>
    </xf>
    <xf numFmtId="0" fontId="5" fillId="4" borderId="20" xfId="0" applyFont="1" applyFill="1" applyBorder="1" applyAlignment="1">
      <alignment/>
    </xf>
    <xf numFmtId="3" fontId="5" fillId="4" borderId="20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15" fillId="3" borderId="18" xfId="0" applyFont="1" applyFill="1" applyBorder="1" applyAlignment="1">
      <alignment/>
    </xf>
    <xf numFmtId="38" fontId="15" fillId="3" borderId="19" xfId="0" applyNumberFormat="1" applyFont="1" applyFill="1" applyBorder="1" applyAlignment="1">
      <alignment/>
    </xf>
    <xf numFmtId="49" fontId="15" fillId="3" borderId="4" xfId="0" applyNumberFormat="1" applyFont="1" applyFill="1" applyBorder="1" applyAlignment="1">
      <alignment/>
    </xf>
    <xf numFmtId="49" fontId="15" fillId="3" borderId="3" xfId="0" applyNumberFormat="1" applyFont="1" applyFill="1" applyBorder="1" applyAlignment="1">
      <alignment/>
    </xf>
    <xf numFmtId="49" fontId="15" fillId="3" borderId="11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3" borderId="22" xfId="0" applyFont="1" applyFill="1" applyBorder="1" applyAlignment="1">
      <alignment/>
    </xf>
    <xf numFmtId="0" fontId="22" fillId="3" borderId="0" xfId="0" applyFont="1" applyFill="1" applyAlignment="1">
      <alignment/>
    </xf>
    <xf numFmtId="0" fontId="22" fillId="2" borderId="0" xfId="0" applyFont="1" applyFill="1" applyAlignment="1">
      <alignment/>
    </xf>
    <xf numFmtId="0" fontId="14" fillId="3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27" fillId="0" borderId="0" xfId="19" applyFont="1">
      <alignment/>
      <protection/>
    </xf>
    <xf numFmtId="0" fontId="24" fillId="0" borderId="0" xfId="19">
      <alignment/>
      <protection/>
    </xf>
    <xf numFmtId="0" fontId="28" fillId="0" borderId="0" xfId="19" applyFont="1" applyAlignment="1">
      <alignment horizontal="center"/>
      <protection/>
    </xf>
    <xf numFmtId="38" fontId="29" fillId="0" borderId="0" xfId="23" applyNumberFormat="1" applyFont="1" applyAlignment="1">
      <alignment/>
    </xf>
    <xf numFmtId="0" fontId="30" fillId="0" borderId="0" xfId="19" applyFont="1" applyAlignment="1">
      <alignment horizontal="center"/>
      <protection/>
    </xf>
    <xf numFmtId="0" fontId="31" fillId="0" borderId="0" xfId="19" applyFont="1">
      <alignment/>
      <protection/>
    </xf>
    <xf numFmtId="0" fontId="24" fillId="0" borderId="0" xfId="19" applyFont="1">
      <alignment/>
      <protection/>
    </xf>
    <xf numFmtId="0" fontId="35" fillId="0" borderId="0" xfId="19" applyFont="1" applyAlignment="1">
      <alignment/>
      <protection/>
    </xf>
    <xf numFmtId="0" fontId="36" fillId="0" borderId="0" xfId="19" applyFont="1" applyAlignment="1">
      <alignment/>
      <protection/>
    </xf>
    <xf numFmtId="0" fontId="34" fillId="0" borderId="0" xfId="19" applyFont="1" applyAlignment="1">
      <alignment/>
      <protection/>
    </xf>
    <xf numFmtId="3" fontId="37" fillId="0" borderId="0" xfId="19" applyNumberFormat="1" applyFont="1" applyAlignment="1">
      <alignment/>
      <protection/>
    </xf>
    <xf numFmtId="38" fontId="30" fillId="0" borderId="0" xfId="23" applyNumberFormat="1" applyFont="1" applyAlignment="1">
      <alignment/>
    </xf>
    <xf numFmtId="0" fontId="38" fillId="0" borderId="0" xfId="19" applyFont="1" applyAlignment="1">
      <alignment/>
      <protection/>
    </xf>
    <xf numFmtId="0" fontId="39" fillId="0" borderId="0" xfId="19" applyFont="1" applyAlignment="1">
      <alignment/>
      <protection/>
    </xf>
    <xf numFmtId="0" fontId="24" fillId="0" borderId="0" xfId="19" applyFont="1" applyAlignment="1">
      <alignment/>
      <protection/>
    </xf>
    <xf numFmtId="3" fontId="40" fillId="0" borderId="0" xfId="19" applyNumberFormat="1" applyFont="1" applyAlignment="1">
      <alignment/>
      <protection/>
    </xf>
    <xf numFmtId="4" fontId="30" fillId="0" borderId="0" xfId="19" applyNumberFormat="1" applyFont="1">
      <alignment/>
      <protection/>
    </xf>
    <xf numFmtId="0" fontId="34" fillId="0" borderId="0" xfId="19" applyFont="1" applyAlignment="1">
      <alignment/>
      <protection/>
    </xf>
    <xf numFmtId="3" fontId="41" fillId="0" borderId="0" xfId="19" applyNumberFormat="1" applyFont="1" applyAlignment="1">
      <alignment/>
      <protection/>
    </xf>
    <xf numFmtId="3" fontId="42" fillId="0" borderId="0" xfId="19" applyNumberFormat="1" applyFont="1" applyAlignment="1">
      <alignment/>
      <protection/>
    </xf>
    <xf numFmtId="0" fontId="23" fillId="0" borderId="0" xfId="19" applyFont="1" applyBorder="1" applyAlignment="1">
      <alignment horizontal="right"/>
      <protection/>
    </xf>
    <xf numFmtId="0" fontId="25" fillId="0" borderId="0" xfId="19" applyFont="1" applyBorder="1" applyAlignment="1">
      <alignment horizontal="right"/>
      <protection/>
    </xf>
    <xf numFmtId="0" fontId="43" fillId="4" borderId="26" xfId="19" applyFont="1" applyFill="1" applyBorder="1" applyAlignment="1">
      <alignment horizontal="center"/>
      <protection/>
    </xf>
    <xf numFmtId="0" fontId="25" fillId="4" borderId="27" xfId="19" applyFont="1" applyFill="1" applyBorder="1" applyAlignment="1">
      <alignment horizontal="center" vertical="center"/>
      <protection/>
    </xf>
    <xf numFmtId="0" fontId="25" fillId="4" borderId="26" xfId="19" applyFont="1" applyFill="1" applyBorder="1" applyAlignment="1">
      <alignment horizontal="center" vertical="center"/>
      <protection/>
    </xf>
    <xf numFmtId="0" fontId="25" fillId="4" borderId="28" xfId="19" applyFont="1" applyFill="1" applyBorder="1" applyAlignment="1">
      <alignment horizontal="center" vertical="center"/>
      <protection/>
    </xf>
    <xf numFmtId="0" fontId="44" fillId="4" borderId="29" xfId="19" applyFont="1" applyFill="1" applyBorder="1" applyAlignment="1">
      <alignment horizontal="center"/>
      <protection/>
    </xf>
    <xf numFmtId="0" fontId="25" fillId="4" borderId="30" xfId="19" applyFont="1" applyFill="1" applyBorder="1" applyAlignment="1">
      <alignment horizontal="center" vertical="center"/>
      <protection/>
    </xf>
    <xf numFmtId="0" fontId="25" fillId="4" borderId="31" xfId="19" applyFont="1" applyFill="1" applyBorder="1" applyAlignment="1">
      <alignment horizontal="center" vertical="center"/>
      <protection/>
    </xf>
    <xf numFmtId="0" fontId="25" fillId="4" borderId="29" xfId="19" applyFont="1" applyFill="1" applyBorder="1" applyAlignment="1">
      <alignment horizontal="center" vertical="center"/>
      <protection/>
    </xf>
    <xf numFmtId="0" fontId="24" fillId="4" borderId="32" xfId="19" applyFont="1" applyFill="1" applyBorder="1">
      <alignment/>
      <protection/>
    </xf>
    <xf numFmtId="0" fontId="24" fillId="4" borderId="0" xfId="19" applyFont="1" applyFill="1" applyBorder="1">
      <alignment/>
      <protection/>
    </xf>
    <xf numFmtId="0" fontId="45" fillId="4" borderId="0" xfId="19" applyFont="1" applyFill="1">
      <alignment/>
      <protection/>
    </xf>
    <xf numFmtId="0" fontId="24" fillId="4" borderId="0" xfId="19" applyFont="1" applyFill="1">
      <alignment/>
      <protection/>
    </xf>
    <xf numFmtId="0" fontId="24" fillId="4" borderId="14" xfId="19" applyFont="1" applyFill="1" applyBorder="1">
      <alignment/>
      <protection/>
    </xf>
    <xf numFmtId="0" fontId="46" fillId="4" borderId="33" xfId="19" applyFont="1" applyFill="1" applyBorder="1">
      <alignment/>
      <protection/>
    </xf>
    <xf numFmtId="4" fontId="24" fillId="0" borderId="0" xfId="19" applyNumberFormat="1">
      <alignment/>
      <protection/>
    </xf>
    <xf numFmtId="38" fontId="28" fillId="0" borderId="0" xfId="23" applyNumberFormat="1" applyFont="1" applyAlignment="1">
      <alignment/>
    </xf>
    <xf numFmtId="0" fontId="46" fillId="0" borderId="33" xfId="19" applyFont="1" applyBorder="1">
      <alignment/>
      <protection/>
    </xf>
    <xf numFmtId="3" fontId="49" fillId="0" borderId="5" xfId="19" applyNumberFormat="1" applyFont="1" applyBorder="1">
      <alignment/>
      <protection/>
    </xf>
    <xf numFmtId="3" fontId="50" fillId="0" borderId="5" xfId="19" applyNumberFormat="1" applyFont="1" applyBorder="1">
      <alignment/>
      <protection/>
    </xf>
    <xf numFmtId="4" fontId="50" fillId="3" borderId="5" xfId="19" applyNumberFormat="1" applyFont="1" applyFill="1" applyBorder="1">
      <alignment/>
      <protection/>
    </xf>
    <xf numFmtId="4" fontId="50" fillId="3" borderId="34" xfId="19" applyNumberFormat="1" applyFont="1" applyFill="1" applyBorder="1">
      <alignment/>
      <protection/>
    </xf>
    <xf numFmtId="3" fontId="49" fillId="4" borderId="5" xfId="19" applyNumberFormat="1" applyFont="1" applyFill="1" applyBorder="1">
      <alignment/>
      <protection/>
    </xf>
    <xf numFmtId="38" fontId="51" fillId="0" borderId="0" xfId="23" applyNumberFormat="1" applyFont="1" applyBorder="1" applyAlignment="1">
      <alignment horizontal="center"/>
    </xf>
    <xf numFmtId="38" fontId="52" fillId="0" borderId="0" xfId="23" applyNumberFormat="1" applyFont="1" applyBorder="1" applyAlignment="1">
      <alignment/>
    </xf>
    <xf numFmtId="3" fontId="49" fillId="0" borderId="35" xfId="19" applyNumberFormat="1" applyFont="1" applyBorder="1">
      <alignment/>
      <protection/>
    </xf>
    <xf numFmtId="4" fontId="50" fillId="3" borderId="35" xfId="19" applyNumberFormat="1" applyFont="1" applyFill="1" applyBorder="1">
      <alignment/>
      <protection/>
    </xf>
    <xf numFmtId="4" fontId="24" fillId="0" borderId="0" xfId="19" applyNumberFormat="1" applyAlignment="1">
      <alignment vertical="center"/>
      <protection/>
    </xf>
    <xf numFmtId="38" fontId="53" fillId="0" borderId="0" xfId="23" applyNumberFormat="1" applyFont="1" applyBorder="1" applyAlignment="1">
      <alignment/>
    </xf>
    <xf numFmtId="0" fontId="49" fillId="0" borderId="0" xfId="19" applyFont="1">
      <alignment/>
      <protection/>
    </xf>
    <xf numFmtId="0" fontId="23" fillId="0" borderId="0" xfId="19" applyFont="1">
      <alignment/>
      <protection/>
    </xf>
    <xf numFmtId="3" fontId="24" fillId="0" borderId="0" xfId="19" applyNumberFormat="1" applyFont="1">
      <alignment/>
      <protection/>
    </xf>
    <xf numFmtId="3" fontId="30" fillId="0" borderId="0" xfId="19" applyNumberFormat="1" applyFont="1">
      <alignment/>
      <protection/>
    </xf>
    <xf numFmtId="3" fontId="54" fillId="0" borderId="0" xfId="19" applyNumberFormat="1" applyFont="1">
      <alignment/>
      <protection/>
    </xf>
    <xf numFmtId="2" fontId="24" fillId="0" borderId="0" xfId="19" applyNumberFormat="1" applyFont="1">
      <alignment/>
      <protection/>
    </xf>
    <xf numFmtId="0" fontId="30" fillId="0" borderId="0" xfId="19" applyFont="1">
      <alignment/>
      <protection/>
    </xf>
    <xf numFmtId="4" fontId="50" fillId="3" borderId="36" xfId="19" applyNumberFormat="1" applyFont="1" applyFill="1" applyBorder="1">
      <alignment/>
      <protection/>
    </xf>
    <xf numFmtId="0" fontId="5" fillId="2" borderId="0" xfId="0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38" fontId="4" fillId="3" borderId="0" xfId="0" applyNumberFormat="1" applyFont="1" applyFill="1" applyBorder="1" applyAlignment="1">
      <alignment horizontal="center"/>
    </xf>
    <xf numFmtId="38" fontId="5" fillId="3" borderId="0" xfId="0" applyNumberFormat="1" applyFont="1" applyFill="1" applyAlignment="1">
      <alignment/>
    </xf>
    <xf numFmtId="38" fontId="5" fillId="2" borderId="0" xfId="0" applyNumberFormat="1" applyFont="1" applyFill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5" fillId="0" borderId="0" xfId="19" applyFont="1" applyAlignment="1">
      <alignment/>
      <protection/>
    </xf>
    <xf numFmtId="0" fontId="24" fillId="0" borderId="0" xfId="19" applyAlignment="1">
      <alignment horizontal="left"/>
      <protection/>
    </xf>
    <xf numFmtId="0" fontId="33" fillId="0" borderId="0" xfId="19" applyFont="1" applyAlignment="1">
      <alignment horizontal="left"/>
      <protection/>
    </xf>
    <xf numFmtId="0" fontId="34" fillId="0" borderId="0" xfId="19" applyFont="1" applyAlignment="1">
      <alignment horizontal="left"/>
      <protection/>
    </xf>
    <xf numFmtId="38" fontId="29" fillId="0" borderId="0" xfId="23" applyNumberFormat="1" applyFont="1" applyAlignment="1">
      <alignment horizontal="left"/>
    </xf>
    <xf numFmtId="38" fontId="0" fillId="2" borderId="0" xfId="0" applyNumberFormat="1" applyFill="1" applyAlignment="1">
      <alignment/>
    </xf>
    <xf numFmtId="38" fontId="6" fillId="3" borderId="0" xfId="0" applyNumberFormat="1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0" fontId="21" fillId="5" borderId="0" xfId="0" applyFont="1" applyFill="1" applyBorder="1" applyAlignment="1">
      <alignment horizontal="left"/>
    </xf>
    <xf numFmtId="0" fontId="18" fillId="5" borderId="37" xfId="0" applyFont="1" applyFill="1" applyBorder="1" applyAlignment="1">
      <alignment/>
    </xf>
    <xf numFmtId="0" fontId="18" fillId="5" borderId="38" xfId="0" applyFont="1" applyFill="1" applyBorder="1" applyAlignment="1">
      <alignment/>
    </xf>
    <xf numFmtId="0" fontId="18" fillId="5" borderId="39" xfId="0" applyFont="1" applyFill="1" applyBorder="1" applyAlignment="1">
      <alignment/>
    </xf>
    <xf numFmtId="38" fontId="18" fillId="5" borderId="40" xfId="0" applyNumberFormat="1" applyFont="1" applyFill="1" applyBorder="1" applyAlignment="1">
      <alignment horizontal="right"/>
    </xf>
    <xf numFmtId="38" fontId="18" fillId="5" borderId="41" xfId="0" applyNumberFormat="1" applyFont="1" applyFill="1" applyBorder="1" applyAlignment="1">
      <alignment horizontal="right"/>
    </xf>
    <xf numFmtId="0" fontId="18" fillId="5" borderId="11" xfId="0" applyFont="1" applyFill="1" applyBorder="1" applyAlignment="1">
      <alignment/>
    </xf>
    <xf numFmtId="0" fontId="18" fillId="5" borderId="3" xfId="0" applyFont="1" applyFill="1" applyBorder="1" applyAlignment="1">
      <alignment/>
    </xf>
    <xf numFmtId="0" fontId="18" fillId="5" borderId="4" xfId="0" applyFont="1" applyFill="1" applyBorder="1" applyAlignment="1">
      <alignment/>
    </xf>
    <xf numFmtId="38" fontId="18" fillId="5" borderId="5" xfId="0" applyNumberFormat="1" applyFont="1" applyFill="1" applyBorder="1" applyAlignment="1">
      <alignment horizontal="right"/>
    </xf>
    <xf numFmtId="38" fontId="18" fillId="5" borderId="12" xfId="0" applyNumberFormat="1" applyFont="1" applyFill="1" applyBorder="1" applyAlignment="1">
      <alignment horizontal="right"/>
    </xf>
    <xf numFmtId="38" fontId="18" fillId="5" borderId="6" xfId="0" applyNumberFormat="1" applyFont="1" applyFill="1" applyBorder="1" applyAlignment="1">
      <alignment horizontal="right"/>
    </xf>
    <xf numFmtId="0" fontId="14" fillId="5" borderId="42" xfId="0" applyFont="1" applyFill="1" applyBorder="1" applyAlignment="1">
      <alignment/>
    </xf>
    <xf numFmtId="0" fontId="14" fillId="5" borderId="43" xfId="0" applyFont="1" applyFill="1" applyBorder="1" applyAlignment="1">
      <alignment/>
    </xf>
    <xf numFmtId="3" fontId="15" fillId="5" borderId="43" xfId="0" applyNumberFormat="1" applyFont="1" applyFill="1" applyBorder="1" applyAlignment="1">
      <alignment horizontal="right"/>
    </xf>
    <xf numFmtId="0" fontId="14" fillId="5" borderId="44" xfId="0" applyFont="1" applyFill="1" applyBorder="1" applyAlignment="1">
      <alignment/>
    </xf>
    <xf numFmtId="38" fontId="18" fillId="5" borderId="45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/>
    </xf>
    <xf numFmtId="0" fontId="16" fillId="5" borderId="38" xfId="0" applyFont="1" applyFill="1" applyBorder="1" applyAlignment="1">
      <alignment/>
    </xf>
    <xf numFmtId="0" fontId="16" fillId="5" borderId="39" xfId="0" applyFont="1" applyFill="1" applyBorder="1" applyAlignment="1">
      <alignment/>
    </xf>
    <xf numFmtId="0" fontId="16" fillId="5" borderId="11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6" fillId="5" borderId="4" xfId="0" applyFont="1" applyFill="1" applyBorder="1" applyAlignment="1">
      <alignment/>
    </xf>
    <xf numFmtId="0" fontId="8" fillId="5" borderId="46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center"/>
    </xf>
    <xf numFmtId="3" fontId="4" fillId="5" borderId="21" xfId="0" applyNumberFormat="1" applyFont="1" applyFill="1" applyBorder="1" applyAlignment="1">
      <alignment horizontal="right"/>
    </xf>
    <xf numFmtId="3" fontId="4" fillId="5" borderId="25" xfId="0" applyNumberFormat="1" applyFont="1" applyFill="1" applyBorder="1" applyAlignment="1">
      <alignment horizontal="right"/>
    </xf>
    <xf numFmtId="38" fontId="16" fillId="5" borderId="40" xfId="0" applyNumberFormat="1" applyFont="1" applyFill="1" applyBorder="1" applyAlignment="1">
      <alignment horizontal="right"/>
    </xf>
    <xf numFmtId="38" fontId="16" fillId="5" borderId="41" xfId="0" applyNumberFormat="1" applyFont="1" applyFill="1" applyBorder="1" applyAlignment="1">
      <alignment horizontal="right"/>
    </xf>
    <xf numFmtId="38" fontId="16" fillId="5" borderId="5" xfId="0" applyNumberFormat="1" applyFont="1" applyFill="1" applyBorder="1" applyAlignment="1">
      <alignment horizontal="right"/>
    </xf>
    <xf numFmtId="38" fontId="16" fillId="5" borderId="12" xfId="0" applyNumberFormat="1" applyFont="1" applyFill="1" applyBorder="1" applyAlignment="1">
      <alignment horizontal="right"/>
    </xf>
    <xf numFmtId="0" fontId="8" fillId="5" borderId="3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38" fontId="16" fillId="5" borderId="6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  <xf numFmtId="0" fontId="4" fillId="5" borderId="43" xfId="0" applyFont="1" applyFill="1" applyBorder="1" applyAlignment="1">
      <alignment horizontal="center"/>
    </xf>
    <xf numFmtId="3" fontId="4" fillId="5" borderId="43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16" fillId="5" borderId="37" xfId="0" applyFont="1" applyFill="1" applyBorder="1" applyAlignment="1">
      <alignment horizontal="left"/>
    </xf>
    <xf numFmtId="0" fontId="16" fillId="5" borderId="38" xfId="0" applyFont="1" applyFill="1" applyBorder="1" applyAlignment="1">
      <alignment horizontal="left"/>
    </xf>
    <xf numFmtId="0" fontId="16" fillId="5" borderId="39" xfId="0" applyFont="1" applyFill="1" applyBorder="1" applyAlignment="1">
      <alignment horizontal="center"/>
    </xf>
    <xf numFmtId="38" fontId="16" fillId="5" borderId="45" xfId="0" applyNumberFormat="1" applyFont="1" applyFill="1" applyBorder="1" applyAlignment="1">
      <alignment horizontal="right"/>
    </xf>
    <xf numFmtId="0" fontId="16" fillId="5" borderId="11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6" fillId="5" borderId="47" xfId="0" applyFont="1" applyFill="1" applyBorder="1" applyAlignment="1">
      <alignment/>
    </xf>
    <xf numFmtId="0" fontId="16" fillId="5" borderId="5" xfId="0" applyFont="1" applyFill="1" applyBorder="1" applyAlignment="1">
      <alignment/>
    </xf>
    <xf numFmtId="49" fontId="5" fillId="5" borderId="42" xfId="0" applyNumberFormat="1" applyFont="1" applyFill="1" applyBorder="1" applyAlignment="1">
      <alignment/>
    </xf>
    <xf numFmtId="49" fontId="5" fillId="5" borderId="43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0" fontId="47" fillId="5" borderId="5" xfId="19" applyFont="1" applyFill="1" applyBorder="1" applyAlignment="1">
      <alignment/>
      <protection/>
    </xf>
    <xf numFmtId="3" fontId="48" fillId="5" borderId="5" xfId="19" applyNumberFormat="1" applyFont="1" applyFill="1" applyBorder="1">
      <alignment/>
      <protection/>
    </xf>
    <xf numFmtId="3" fontId="47" fillId="5" borderId="5" xfId="19" applyNumberFormat="1" applyFont="1" applyFill="1" applyBorder="1">
      <alignment/>
      <protection/>
    </xf>
    <xf numFmtId="3" fontId="47" fillId="5" borderId="48" xfId="19" applyNumberFormat="1" applyFont="1" applyFill="1" applyBorder="1" applyAlignment="1">
      <alignment horizontal="left" vertical="center"/>
      <protection/>
    </xf>
    <xf numFmtId="3" fontId="47" fillId="5" borderId="49" xfId="19" applyNumberFormat="1" applyFont="1" applyFill="1" applyBorder="1" applyAlignment="1">
      <alignment horizontal="left" vertical="center"/>
      <protection/>
    </xf>
    <xf numFmtId="3" fontId="48" fillId="5" borderId="50" xfId="19" applyNumberFormat="1" applyFont="1" applyFill="1" applyBorder="1" applyAlignment="1">
      <alignment vertical="center"/>
      <protection/>
    </xf>
    <xf numFmtId="0" fontId="56" fillId="5" borderId="33" xfId="19" applyFont="1" applyFill="1" applyBorder="1">
      <alignment/>
      <protection/>
    </xf>
    <xf numFmtId="4" fontId="48" fillId="5" borderId="5" xfId="19" applyNumberFormat="1" applyFont="1" applyFill="1" applyBorder="1">
      <alignment/>
      <protection/>
    </xf>
    <xf numFmtId="4" fontId="48" fillId="5" borderId="34" xfId="19" applyNumberFormat="1" applyFont="1" applyFill="1" applyBorder="1">
      <alignment/>
      <protection/>
    </xf>
    <xf numFmtId="4" fontId="48" fillId="5" borderId="50" xfId="19" applyNumberFormat="1" applyFont="1" applyFill="1" applyBorder="1">
      <alignment/>
      <protection/>
    </xf>
    <xf numFmtId="3" fontId="57" fillId="0" borderId="0" xfId="19" applyNumberFormat="1" applyFont="1">
      <alignment/>
      <protection/>
    </xf>
    <xf numFmtId="0" fontId="4" fillId="2" borderId="2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4" fillId="3" borderId="5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7" fillId="5" borderId="48" xfId="19" applyNumberFormat="1" applyFont="1" applyFill="1" applyBorder="1" applyAlignment="1">
      <alignment horizontal="left" vertical="center"/>
      <protection/>
    </xf>
    <xf numFmtId="3" fontId="47" fillId="5" borderId="49" xfId="19" applyNumberFormat="1" applyFont="1" applyFill="1" applyBorder="1" applyAlignment="1">
      <alignment horizontal="left" vertical="center"/>
      <protection/>
    </xf>
    <xf numFmtId="0" fontId="47" fillId="5" borderId="48" xfId="19" applyFont="1" applyFill="1" applyBorder="1" applyAlignment="1">
      <alignment horizontal="center"/>
      <protection/>
    </xf>
    <xf numFmtId="0" fontId="47" fillId="5" borderId="49" xfId="19" applyFont="1" applyFill="1" applyBorder="1" applyAlignment="1">
      <alignment horizontal="center"/>
      <protection/>
    </xf>
    <xf numFmtId="0" fontId="32" fillId="5" borderId="0" xfId="19" applyFont="1" applyFill="1" applyAlignment="1">
      <alignment horizontal="center"/>
      <protection/>
    </xf>
    <xf numFmtId="0" fontId="25" fillId="4" borderId="48" xfId="19" applyFont="1" applyFill="1" applyBorder="1" applyAlignment="1">
      <alignment horizontal="center" vertical="center"/>
      <protection/>
    </xf>
    <xf numFmtId="0" fontId="25" fillId="4" borderId="52" xfId="19" applyFont="1" applyFill="1" applyBorder="1" applyAlignment="1">
      <alignment horizontal="center" vertical="center"/>
      <protection/>
    </xf>
    <xf numFmtId="0" fontId="25" fillId="4" borderId="27" xfId="19" applyFont="1" applyFill="1" applyBorder="1" applyAlignment="1">
      <alignment horizontal="center" vertical="center"/>
      <protection/>
    </xf>
    <xf numFmtId="0" fontId="25" fillId="4" borderId="30" xfId="19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GG2001-OUT-ABERTO" xfId="19"/>
    <cellStyle name="Percent" xfId="20"/>
    <cellStyle name="Comma" xfId="21"/>
    <cellStyle name="Comma [0]" xfId="22"/>
    <cellStyle name="Separador de milhares_GG2001-OUT-ABERTO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="50" zoomScaleNormal="50" workbookViewId="0" topLeftCell="H11">
      <selection activeCell="I24" sqref="I24"/>
    </sheetView>
  </sheetViews>
  <sheetFormatPr defaultColWidth="9.140625" defaultRowHeight="12.75"/>
  <cols>
    <col min="1" max="1" width="7.140625" style="0" customWidth="1"/>
    <col min="3" max="3" width="11.421875" style="0" customWidth="1"/>
    <col min="4" max="4" width="12.00390625" style="0" customWidth="1"/>
    <col min="5" max="5" width="10.57421875" style="0" customWidth="1"/>
    <col min="6" max="6" width="24.8515625" style="0" hidden="1" customWidth="1"/>
    <col min="7" max="7" width="89.7109375" style="0" customWidth="1"/>
    <col min="8" max="8" width="33.7109375" style="0" customWidth="1"/>
    <col min="9" max="9" width="33.8515625" style="0" customWidth="1"/>
    <col min="10" max="13" width="35.7109375" style="0" customWidth="1"/>
  </cols>
  <sheetData>
    <row r="1" spans="1:13" ht="35.25">
      <c r="A1" s="128" t="s">
        <v>214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</row>
    <row r="2" spans="1:1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</row>
    <row r="3" spans="1:1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6"/>
    </row>
    <row r="4" spans="1:13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6"/>
    </row>
    <row r="5" spans="1:13" ht="41.25">
      <c r="A5" s="288" t="s">
        <v>968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23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7"/>
      <c r="M6" s="36"/>
    </row>
    <row r="7" spans="1:13" ht="23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7"/>
      <c r="M7" s="36"/>
    </row>
    <row r="8" spans="1:13" ht="23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7"/>
      <c r="M8" s="36"/>
    </row>
    <row r="9" spans="1:13" ht="37.5">
      <c r="A9" s="299" t="s">
        <v>412</v>
      </c>
      <c r="B9" s="299"/>
      <c r="C9" s="299"/>
      <c r="D9" s="299"/>
      <c r="E9" s="299"/>
      <c r="F9" s="299"/>
      <c r="G9" s="299"/>
      <c r="H9" s="299"/>
      <c r="I9" s="42"/>
      <c r="J9" s="42"/>
      <c r="K9" s="42"/>
      <c r="L9" s="42"/>
      <c r="M9" s="42"/>
    </row>
    <row r="10" spans="1:13" ht="37.5">
      <c r="A10" s="299" t="str">
        <f>+'De Para Anss '!A6:G6</f>
        <v>Posição: ABRIL 2003(Atualizado até 30.04.2003)</v>
      </c>
      <c r="B10" s="299"/>
      <c r="C10" s="299"/>
      <c r="D10" s="299"/>
      <c r="E10" s="299"/>
      <c r="F10" s="299"/>
      <c r="G10" s="299"/>
      <c r="H10" s="299"/>
      <c r="I10" s="202"/>
      <c r="J10" s="202"/>
      <c r="K10" s="202"/>
      <c r="L10" s="206"/>
      <c r="M10" s="36"/>
    </row>
    <row r="11" spans="1:13" ht="28.5" thickBot="1">
      <c r="A11" s="40"/>
      <c r="B11" s="40"/>
      <c r="C11" s="40"/>
      <c r="D11" s="40"/>
      <c r="E11" s="40"/>
      <c r="F11" s="40"/>
      <c r="G11" s="40"/>
      <c r="H11" s="42"/>
      <c r="I11" s="45"/>
      <c r="J11" s="45"/>
      <c r="K11" s="45"/>
      <c r="L11" s="45"/>
      <c r="M11" s="130" t="s">
        <v>137</v>
      </c>
    </row>
    <row r="12" spans="1:13" ht="27.75" thickBot="1" thickTop="1">
      <c r="A12" s="289" t="s">
        <v>303</v>
      </c>
      <c r="B12" s="290"/>
      <c r="C12" s="290"/>
      <c r="D12" s="290"/>
      <c r="E12" s="291"/>
      <c r="F12" s="134"/>
      <c r="G12" s="79"/>
      <c r="H12" s="33" t="s">
        <v>690</v>
      </c>
      <c r="I12" s="298" t="s">
        <v>305</v>
      </c>
      <c r="J12" s="298"/>
      <c r="K12" s="298"/>
      <c r="L12" s="298"/>
      <c r="M12" s="298"/>
    </row>
    <row r="13" spans="1:13" ht="30" customHeight="1" thickTop="1">
      <c r="A13" s="292"/>
      <c r="B13" s="293"/>
      <c r="C13" s="293"/>
      <c r="D13" s="293"/>
      <c r="E13" s="294"/>
      <c r="F13" s="136"/>
      <c r="G13" s="80" t="s">
        <v>696</v>
      </c>
      <c r="H13" s="26">
        <v>2002</v>
      </c>
      <c r="I13" s="33" t="s">
        <v>304</v>
      </c>
      <c r="J13" s="33" t="s">
        <v>211</v>
      </c>
      <c r="K13" s="33" t="s">
        <v>212</v>
      </c>
      <c r="L13" s="33" t="s">
        <v>220</v>
      </c>
      <c r="M13" s="33" t="s">
        <v>213</v>
      </c>
    </row>
    <row r="14" spans="1:13" ht="27" thickBot="1">
      <c r="A14" s="295"/>
      <c r="B14" s="296"/>
      <c r="C14" s="296"/>
      <c r="D14" s="296"/>
      <c r="E14" s="297"/>
      <c r="F14" s="137"/>
      <c r="G14" s="81"/>
      <c r="H14" s="27" t="s">
        <v>218</v>
      </c>
      <c r="I14" s="27" t="s">
        <v>217</v>
      </c>
      <c r="J14" s="27" t="s">
        <v>216</v>
      </c>
      <c r="K14" s="27" t="s">
        <v>215</v>
      </c>
      <c r="L14" s="27" t="s">
        <v>222</v>
      </c>
      <c r="M14" s="27" t="s">
        <v>221</v>
      </c>
    </row>
    <row r="15" spans="1:13" ht="12" customHeight="1" thickBot="1" thickTop="1">
      <c r="A15" s="47"/>
      <c r="B15" s="47"/>
      <c r="C15" s="47"/>
      <c r="D15" s="47"/>
      <c r="E15" s="47"/>
      <c r="F15" s="47"/>
      <c r="G15" s="47"/>
      <c r="H15" s="67"/>
      <c r="I15" s="47"/>
      <c r="J15" s="47"/>
      <c r="K15" s="47"/>
      <c r="L15" s="47"/>
      <c r="M15" s="47"/>
    </row>
    <row r="16" spans="1:13" ht="39.75" customHeight="1" thickTop="1">
      <c r="A16" s="219" t="s">
        <v>691</v>
      </c>
      <c r="B16" s="220"/>
      <c r="C16" s="220"/>
      <c r="D16" s="220"/>
      <c r="E16" s="220"/>
      <c r="F16" s="220"/>
      <c r="G16" s="221"/>
      <c r="H16" s="222">
        <f aca="true" t="shared" si="0" ref="H16:M16">SUM(H19+H23)</f>
        <v>269500000</v>
      </c>
      <c r="I16" s="222">
        <f t="shared" si="0"/>
        <v>264452000</v>
      </c>
      <c r="J16" s="222">
        <f t="shared" si="0"/>
        <v>107546446.48</v>
      </c>
      <c r="K16" s="222">
        <f t="shared" si="0"/>
        <v>101299838.25</v>
      </c>
      <c r="L16" s="222">
        <f t="shared" si="0"/>
        <v>6246608.230000001</v>
      </c>
      <c r="M16" s="223">
        <f t="shared" si="0"/>
        <v>156905553.52</v>
      </c>
    </row>
    <row r="17" spans="1:13" ht="39.75" customHeight="1">
      <c r="A17" s="224" t="s">
        <v>318</v>
      </c>
      <c r="B17" s="225"/>
      <c r="C17" s="225"/>
      <c r="D17" s="225"/>
      <c r="E17" s="225"/>
      <c r="F17" s="225"/>
      <c r="G17" s="226"/>
      <c r="H17" s="227">
        <f aca="true" t="shared" si="1" ref="H17:M17">SUM(H23)</f>
        <v>0</v>
      </c>
      <c r="I17" s="227">
        <f t="shared" si="1"/>
        <v>5452000</v>
      </c>
      <c r="J17" s="227">
        <f t="shared" si="1"/>
        <v>6335.599999999999</v>
      </c>
      <c r="K17" s="227">
        <f t="shared" si="1"/>
        <v>6335.599999999999</v>
      </c>
      <c r="L17" s="227">
        <f t="shared" si="1"/>
        <v>0</v>
      </c>
      <c r="M17" s="228">
        <f t="shared" si="1"/>
        <v>5445664.4</v>
      </c>
    </row>
    <row r="18" spans="1:13" ht="12" customHeight="1">
      <c r="A18" s="121"/>
      <c r="B18" s="75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122"/>
    </row>
    <row r="19" spans="1:13" ht="39.75" customHeight="1">
      <c r="A19" s="224" t="s">
        <v>578</v>
      </c>
      <c r="B19" s="225"/>
      <c r="C19" s="225"/>
      <c r="D19" s="225"/>
      <c r="E19" s="225"/>
      <c r="F19" s="225"/>
      <c r="G19" s="226"/>
      <c r="H19" s="229">
        <f aca="true" t="shared" si="2" ref="H19:M19">SUM(H20:H22)</f>
        <v>269500000</v>
      </c>
      <c r="I19" s="229">
        <f t="shared" si="2"/>
        <v>259000000</v>
      </c>
      <c r="J19" s="229">
        <f t="shared" si="2"/>
        <v>107540110.88000001</v>
      </c>
      <c r="K19" s="229">
        <f t="shared" si="2"/>
        <v>101293502.65</v>
      </c>
      <c r="L19" s="229">
        <f t="shared" si="2"/>
        <v>6246608.230000001</v>
      </c>
      <c r="M19" s="228">
        <f t="shared" si="2"/>
        <v>151459889.12</v>
      </c>
    </row>
    <row r="20" spans="1:13" ht="34.5" customHeight="1">
      <c r="A20" s="125" t="s">
        <v>703</v>
      </c>
      <c r="B20" s="124" t="s">
        <v>489</v>
      </c>
      <c r="C20" s="124" t="s">
        <v>257</v>
      </c>
      <c r="D20" s="124" t="s">
        <v>263</v>
      </c>
      <c r="E20" s="123" t="s">
        <v>413</v>
      </c>
      <c r="F20" s="123" t="s">
        <v>423</v>
      </c>
      <c r="G20" s="50" t="s">
        <v>414</v>
      </c>
      <c r="H20" s="51">
        <v>54613172</v>
      </c>
      <c r="I20" s="52">
        <v>49200000</v>
      </c>
      <c r="J20" s="52">
        <v>20804719.35</v>
      </c>
      <c r="K20" s="52">
        <v>19957957.94</v>
      </c>
      <c r="L20" s="52">
        <v>846761.41</v>
      </c>
      <c r="M20" s="65">
        <f>SUM(I20-J20)</f>
        <v>28395280.65</v>
      </c>
    </row>
    <row r="21" spans="1:13" ht="34.5" customHeight="1">
      <c r="A21" s="125" t="s">
        <v>703</v>
      </c>
      <c r="B21" s="124" t="s">
        <v>489</v>
      </c>
      <c r="C21" s="124" t="s">
        <v>257</v>
      </c>
      <c r="D21" s="124" t="s">
        <v>263</v>
      </c>
      <c r="E21" s="123" t="s">
        <v>415</v>
      </c>
      <c r="F21" s="123" t="s">
        <v>424</v>
      </c>
      <c r="G21" s="77" t="s">
        <v>416</v>
      </c>
      <c r="H21" s="51">
        <v>20685707</v>
      </c>
      <c r="I21" s="52">
        <v>29660000</v>
      </c>
      <c r="J21" s="52">
        <v>9914682.05</v>
      </c>
      <c r="K21" s="52">
        <v>9496353.85</v>
      </c>
      <c r="L21" s="52">
        <v>418328.2000000011</v>
      </c>
      <c r="M21" s="65">
        <f>SUM(I21-J21)</f>
        <v>19745317.95</v>
      </c>
    </row>
    <row r="22" spans="1:13" ht="34.5" customHeight="1">
      <c r="A22" s="125" t="s">
        <v>703</v>
      </c>
      <c r="B22" s="124" t="s">
        <v>489</v>
      </c>
      <c r="C22" s="124" t="s">
        <v>257</v>
      </c>
      <c r="D22" s="124" t="s">
        <v>263</v>
      </c>
      <c r="E22" s="123" t="s">
        <v>417</v>
      </c>
      <c r="F22" s="123" t="s">
        <v>425</v>
      </c>
      <c r="G22" s="77" t="s">
        <v>418</v>
      </c>
      <c r="H22" s="51">
        <v>194201121</v>
      </c>
      <c r="I22" s="52">
        <v>180140000</v>
      </c>
      <c r="J22" s="52">
        <v>76820709.48</v>
      </c>
      <c r="K22" s="52">
        <v>71839190.86</v>
      </c>
      <c r="L22" s="52">
        <v>4981518.62</v>
      </c>
      <c r="M22" s="65">
        <f>SUM(I22-J22)</f>
        <v>103319290.52</v>
      </c>
    </row>
    <row r="23" spans="1:13" ht="39.75" customHeight="1">
      <c r="A23" s="224" t="s">
        <v>422</v>
      </c>
      <c r="B23" s="225"/>
      <c r="C23" s="225"/>
      <c r="D23" s="225"/>
      <c r="E23" s="225"/>
      <c r="F23" s="225"/>
      <c r="G23" s="226"/>
      <c r="H23" s="227">
        <f aca="true" t="shared" si="3" ref="H23:M23">SUM(H24:H26)</f>
        <v>0</v>
      </c>
      <c r="I23" s="229">
        <f t="shared" si="3"/>
        <v>5452000</v>
      </c>
      <c r="J23" s="229">
        <f t="shared" si="3"/>
        <v>6335.599999999999</v>
      </c>
      <c r="K23" s="229">
        <f t="shared" si="3"/>
        <v>6335.599999999999</v>
      </c>
      <c r="L23" s="229">
        <f t="shared" si="3"/>
        <v>0</v>
      </c>
      <c r="M23" s="228">
        <f t="shared" si="3"/>
        <v>5445664.4</v>
      </c>
    </row>
    <row r="24" spans="1:13" ht="34.5" customHeight="1">
      <c r="A24" s="125" t="s">
        <v>703</v>
      </c>
      <c r="B24" s="124" t="s">
        <v>489</v>
      </c>
      <c r="C24" s="124" t="s">
        <v>257</v>
      </c>
      <c r="D24" s="124" t="s">
        <v>263</v>
      </c>
      <c r="E24" s="123" t="s">
        <v>413</v>
      </c>
      <c r="F24" s="123" t="s">
        <v>419</v>
      </c>
      <c r="G24" s="50" t="s">
        <v>414</v>
      </c>
      <c r="H24" s="51">
        <v>0</v>
      </c>
      <c r="I24" s="52">
        <v>1815000</v>
      </c>
      <c r="J24" s="52">
        <v>0</v>
      </c>
      <c r="K24" s="52">
        <v>0</v>
      </c>
      <c r="L24" s="52">
        <v>0</v>
      </c>
      <c r="M24" s="65">
        <f>SUM(I24-J24)</f>
        <v>1815000</v>
      </c>
    </row>
    <row r="25" spans="1:13" ht="34.5" customHeight="1">
      <c r="A25" s="125" t="s">
        <v>703</v>
      </c>
      <c r="B25" s="124" t="s">
        <v>489</v>
      </c>
      <c r="C25" s="124" t="s">
        <v>257</v>
      </c>
      <c r="D25" s="124" t="s">
        <v>263</v>
      </c>
      <c r="E25" s="123" t="s">
        <v>415</v>
      </c>
      <c r="F25" s="123" t="s">
        <v>420</v>
      </c>
      <c r="G25" s="77" t="s">
        <v>416</v>
      </c>
      <c r="H25" s="51">
        <v>0</v>
      </c>
      <c r="I25" s="52">
        <v>807000</v>
      </c>
      <c r="J25" s="52">
        <v>343.62</v>
      </c>
      <c r="K25" s="52">
        <v>343.62</v>
      </c>
      <c r="L25" s="52">
        <v>0</v>
      </c>
      <c r="M25" s="65">
        <f>SUM(I25-J25)</f>
        <v>806656.38</v>
      </c>
    </row>
    <row r="26" spans="1:13" ht="34.5" customHeight="1">
      <c r="A26" s="125" t="s">
        <v>703</v>
      </c>
      <c r="B26" s="124" t="s">
        <v>489</v>
      </c>
      <c r="C26" s="124" t="s">
        <v>257</v>
      </c>
      <c r="D26" s="124" t="s">
        <v>263</v>
      </c>
      <c r="E26" s="123" t="s">
        <v>417</v>
      </c>
      <c r="F26" s="123" t="s">
        <v>421</v>
      </c>
      <c r="G26" s="77" t="s">
        <v>418</v>
      </c>
      <c r="H26" s="51">
        <v>0</v>
      </c>
      <c r="I26" s="52">
        <v>2830000</v>
      </c>
      <c r="J26" s="52">
        <v>5991.98</v>
      </c>
      <c r="K26" s="52">
        <v>5991.98</v>
      </c>
      <c r="L26" s="52">
        <v>0</v>
      </c>
      <c r="M26" s="65">
        <f>SUM(I26-J26)</f>
        <v>2824008.02</v>
      </c>
    </row>
    <row r="27" spans="1:13" ht="12" customHeight="1" thickBot="1">
      <c r="A27" s="230"/>
      <c r="B27" s="231"/>
      <c r="C27" s="231"/>
      <c r="D27" s="231"/>
      <c r="E27" s="231"/>
      <c r="F27" s="231"/>
      <c r="G27" s="231"/>
      <c r="H27" s="232"/>
      <c r="I27" s="231"/>
      <c r="J27" s="231"/>
      <c r="K27" s="231"/>
      <c r="L27" s="231"/>
      <c r="M27" s="233"/>
    </row>
    <row r="28" ht="13.5" thickTop="1"/>
  </sheetData>
  <mergeCells count="5">
    <mergeCell ref="A5:M5"/>
    <mergeCell ref="A12:E14"/>
    <mergeCell ref="I12:M12"/>
    <mergeCell ref="A10:H10"/>
    <mergeCell ref="A9:H9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scale="39" r:id="rId1"/>
  <headerFooter alignWithMargins="0">
    <oddFooter>&amp;C&amp;P/&amp;N&amp;RCAA/2003/Grandes Grupos/&amp;F/&amp;A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50" zoomScaleNormal="50" workbookViewId="0" topLeftCell="A5">
      <selection activeCell="A7" sqref="A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12.00390625" style="0" customWidth="1"/>
    <col min="6" max="6" width="25.7109375" style="0" hidden="1" customWidth="1"/>
    <col min="7" max="7" width="115.00390625" style="0" customWidth="1"/>
    <col min="8" max="8" width="35.7109375" style="0" customWidth="1"/>
    <col min="9" max="12" width="32.7109375" style="0" customWidth="1"/>
    <col min="13" max="13" width="32.7109375" style="2" customWidth="1"/>
  </cols>
  <sheetData>
    <row r="1" spans="1:16" ht="39.75" customHeight="1">
      <c r="A1" s="128" t="s">
        <v>214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</row>
    <row r="2" spans="1:16" ht="30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</row>
    <row r="3" spans="1:16" ht="39.75" customHeight="1">
      <c r="A3" s="288" t="s">
        <v>968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37"/>
      <c r="O3" s="37"/>
      <c r="P3" s="37"/>
    </row>
    <row r="4" spans="1:16" ht="24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</row>
    <row r="5" spans="1:16" ht="39.75" customHeight="1">
      <c r="A5" s="299" t="s">
        <v>976</v>
      </c>
      <c r="B5" s="299"/>
      <c r="C5" s="299"/>
      <c r="D5" s="299"/>
      <c r="E5" s="299"/>
      <c r="F5" s="299"/>
      <c r="G5" s="299"/>
      <c r="H5" s="42"/>
      <c r="I5" s="42"/>
      <c r="J5" s="42"/>
      <c r="K5" s="42"/>
      <c r="L5" s="42"/>
      <c r="M5" s="42"/>
      <c r="N5" s="42"/>
      <c r="O5" s="37"/>
      <c r="P5" s="37"/>
    </row>
    <row r="6" spans="1:16" ht="39.75" customHeight="1">
      <c r="A6" s="218" t="s">
        <v>141</v>
      </c>
      <c r="B6" s="218"/>
      <c r="C6" s="218"/>
      <c r="D6" s="218"/>
      <c r="E6" s="218"/>
      <c r="F6" s="218"/>
      <c r="G6" s="218"/>
      <c r="H6" s="42"/>
      <c r="I6" s="202"/>
      <c r="J6" s="202"/>
      <c r="K6" s="202"/>
      <c r="L6" s="206"/>
      <c r="M6" s="36"/>
      <c r="N6" s="37"/>
      <c r="O6" s="37"/>
      <c r="P6" s="37"/>
    </row>
    <row r="7" spans="1:16" ht="30" customHeight="1" thickBot="1">
      <c r="A7" s="40"/>
      <c r="B7" s="40"/>
      <c r="C7" s="40"/>
      <c r="D7" s="40"/>
      <c r="E7" s="40"/>
      <c r="F7" s="40"/>
      <c r="G7" s="40"/>
      <c r="H7" s="42"/>
      <c r="I7" s="45"/>
      <c r="J7" s="45"/>
      <c r="K7" s="45"/>
      <c r="L7" s="45"/>
      <c r="M7" s="130" t="s">
        <v>137</v>
      </c>
      <c r="N7" s="37"/>
      <c r="O7" s="37"/>
      <c r="P7" s="37"/>
    </row>
    <row r="8" spans="1:16" ht="30" customHeight="1" thickBot="1" thickTop="1">
      <c r="A8" s="289" t="s">
        <v>303</v>
      </c>
      <c r="B8" s="290"/>
      <c r="C8" s="290"/>
      <c r="D8" s="290"/>
      <c r="E8" s="291"/>
      <c r="F8" s="134"/>
      <c r="G8" s="79"/>
      <c r="H8" s="33" t="s">
        <v>690</v>
      </c>
      <c r="I8" s="298" t="s">
        <v>305</v>
      </c>
      <c r="J8" s="298"/>
      <c r="K8" s="298"/>
      <c r="L8" s="298"/>
      <c r="M8" s="298"/>
      <c r="N8" s="37"/>
      <c r="O8" s="37"/>
      <c r="P8" s="37"/>
    </row>
    <row r="9" spans="1:16" ht="30" customHeight="1" thickTop="1">
      <c r="A9" s="292"/>
      <c r="B9" s="293"/>
      <c r="C9" s="293"/>
      <c r="D9" s="293"/>
      <c r="E9" s="294"/>
      <c r="F9" s="136"/>
      <c r="G9" s="80" t="s">
        <v>696</v>
      </c>
      <c r="H9" s="26">
        <v>2002</v>
      </c>
      <c r="I9" s="33" t="s">
        <v>304</v>
      </c>
      <c r="J9" s="33" t="s">
        <v>211</v>
      </c>
      <c r="K9" s="33" t="s">
        <v>212</v>
      </c>
      <c r="L9" s="33" t="s">
        <v>220</v>
      </c>
      <c r="M9" s="33" t="s">
        <v>213</v>
      </c>
      <c r="N9" s="37"/>
      <c r="O9" s="37"/>
      <c r="P9" s="37"/>
    </row>
    <row r="10" spans="1:16" ht="30" customHeight="1" thickBot="1">
      <c r="A10" s="295"/>
      <c r="B10" s="296"/>
      <c r="C10" s="296"/>
      <c r="D10" s="296"/>
      <c r="E10" s="297"/>
      <c r="F10" s="137"/>
      <c r="G10" s="81"/>
      <c r="H10" s="27" t="s">
        <v>218</v>
      </c>
      <c r="I10" s="27" t="s">
        <v>217</v>
      </c>
      <c r="J10" s="27" t="s">
        <v>216</v>
      </c>
      <c r="K10" s="27" t="s">
        <v>215</v>
      </c>
      <c r="L10" s="27" t="s">
        <v>222</v>
      </c>
      <c r="M10" s="27" t="s">
        <v>221</v>
      </c>
      <c r="N10" s="37"/>
      <c r="O10" s="37"/>
      <c r="P10" s="37"/>
    </row>
    <row r="11" spans="1:16" ht="12" customHeight="1" thickBot="1" thickTop="1">
      <c r="A11" s="47"/>
      <c r="B11" s="47"/>
      <c r="C11" s="47"/>
      <c r="D11" s="47"/>
      <c r="E11" s="47"/>
      <c r="F11" s="47"/>
      <c r="G11" s="47"/>
      <c r="H11" s="67"/>
      <c r="I11" s="47"/>
      <c r="J11" s="47"/>
      <c r="K11" s="47"/>
      <c r="L11" s="47"/>
      <c r="M11" s="47"/>
      <c r="N11" s="37"/>
      <c r="O11" s="37"/>
      <c r="P11" s="37"/>
    </row>
    <row r="12" spans="1:16" ht="39.75" customHeight="1" thickTop="1">
      <c r="A12" s="219" t="s">
        <v>691</v>
      </c>
      <c r="B12" s="220"/>
      <c r="C12" s="220"/>
      <c r="D12" s="220"/>
      <c r="E12" s="220"/>
      <c r="F12" s="220"/>
      <c r="G12" s="221"/>
      <c r="H12" s="222">
        <f aca="true" t="shared" si="0" ref="H12:M12">SUM(H15+H18+H23+H27+H29+H33)</f>
        <v>61104770</v>
      </c>
      <c r="I12" s="234">
        <f t="shared" si="0"/>
        <v>83365600</v>
      </c>
      <c r="J12" s="234">
        <f t="shared" si="0"/>
        <v>47276613.6</v>
      </c>
      <c r="K12" s="234">
        <f t="shared" si="0"/>
        <v>21918400.45</v>
      </c>
      <c r="L12" s="234">
        <f t="shared" si="0"/>
        <v>25358213.150000002</v>
      </c>
      <c r="M12" s="223">
        <f t="shared" si="0"/>
        <v>36088986.4</v>
      </c>
      <c r="N12" s="37"/>
      <c r="O12" s="37"/>
      <c r="P12" s="37"/>
    </row>
    <row r="13" spans="1:16" ht="39.75" customHeight="1">
      <c r="A13" s="224" t="s">
        <v>318</v>
      </c>
      <c r="B13" s="225"/>
      <c r="C13" s="225"/>
      <c r="D13" s="225"/>
      <c r="E13" s="225"/>
      <c r="F13" s="225"/>
      <c r="G13" s="226"/>
      <c r="H13" s="227">
        <f aca="true" t="shared" si="1" ref="H13:M13">SUM(H18+H23+H27+H29+H33)</f>
        <v>43859987</v>
      </c>
      <c r="I13" s="229">
        <f t="shared" si="1"/>
        <v>58365600</v>
      </c>
      <c r="J13" s="229">
        <f t="shared" si="1"/>
        <v>23653072.32</v>
      </c>
      <c r="K13" s="229">
        <f t="shared" si="1"/>
        <v>14863534.549999999</v>
      </c>
      <c r="L13" s="229">
        <f t="shared" si="1"/>
        <v>8789537.77</v>
      </c>
      <c r="M13" s="228">
        <f t="shared" si="1"/>
        <v>34712527.68</v>
      </c>
      <c r="N13" s="37"/>
      <c r="O13" s="37"/>
      <c r="P13" s="37"/>
    </row>
    <row r="14" spans="1:16" ht="12" customHeight="1">
      <c r="A14" s="121"/>
      <c r="B14" s="75"/>
      <c r="C14" s="75"/>
      <c r="D14" s="75"/>
      <c r="E14" s="75"/>
      <c r="F14" s="75"/>
      <c r="G14" s="75"/>
      <c r="H14" s="76"/>
      <c r="I14" s="76"/>
      <c r="J14" s="76"/>
      <c r="K14" s="76"/>
      <c r="L14" s="76"/>
      <c r="M14" s="122"/>
      <c r="N14" s="37"/>
      <c r="O14" s="37"/>
      <c r="P14" s="37"/>
    </row>
    <row r="15" spans="1:16" ht="39.75" customHeight="1">
      <c r="A15" s="224" t="s">
        <v>578</v>
      </c>
      <c r="B15" s="225"/>
      <c r="C15" s="225"/>
      <c r="D15" s="225"/>
      <c r="E15" s="225"/>
      <c r="F15" s="225"/>
      <c r="G15" s="226"/>
      <c r="H15" s="229">
        <f aca="true" t="shared" si="2" ref="H15:M15">SUM(H16:H17)</f>
        <v>17244783</v>
      </c>
      <c r="I15" s="229">
        <f t="shared" si="2"/>
        <v>25000000</v>
      </c>
      <c r="J15" s="229">
        <f t="shared" si="2"/>
        <v>23623541.28</v>
      </c>
      <c r="K15" s="229">
        <f t="shared" si="2"/>
        <v>7054865.9</v>
      </c>
      <c r="L15" s="229">
        <f t="shared" si="2"/>
        <v>16568675.38</v>
      </c>
      <c r="M15" s="228">
        <f t="shared" si="2"/>
        <v>1376458.7199999988</v>
      </c>
      <c r="N15" s="37"/>
      <c r="O15" s="37"/>
      <c r="P15" s="37"/>
    </row>
    <row r="16" spans="1:16" ht="34.5" customHeight="1">
      <c r="A16" s="125" t="s">
        <v>703</v>
      </c>
      <c r="B16" s="124" t="s">
        <v>706</v>
      </c>
      <c r="C16" s="124" t="s">
        <v>940</v>
      </c>
      <c r="D16" s="124" t="s">
        <v>944</v>
      </c>
      <c r="E16" s="123" t="s">
        <v>951</v>
      </c>
      <c r="F16" s="123" t="s">
        <v>441</v>
      </c>
      <c r="G16" s="50" t="s">
        <v>697</v>
      </c>
      <c r="H16" s="51">
        <v>17244783</v>
      </c>
      <c r="I16" s="52">
        <v>24980000</v>
      </c>
      <c r="J16" s="52">
        <v>23623541.28</v>
      </c>
      <c r="K16" s="52">
        <v>7054865.9</v>
      </c>
      <c r="L16" s="52">
        <v>16568675.38</v>
      </c>
      <c r="M16" s="65">
        <f>SUM(I16-J16)</f>
        <v>1356458.7199999988</v>
      </c>
      <c r="N16" s="37"/>
      <c r="O16" s="37"/>
      <c r="P16" s="37"/>
    </row>
    <row r="17" spans="1:16" ht="34.5" customHeight="1">
      <c r="A17" s="125" t="s">
        <v>702</v>
      </c>
      <c r="B17" s="124" t="s">
        <v>705</v>
      </c>
      <c r="C17" s="124" t="s">
        <v>939</v>
      </c>
      <c r="D17" s="124" t="s">
        <v>943</v>
      </c>
      <c r="E17" s="123" t="s">
        <v>951</v>
      </c>
      <c r="F17" s="123" t="s">
        <v>442</v>
      </c>
      <c r="G17" s="77" t="s">
        <v>709</v>
      </c>
      <c r="H17" s="51">
        <v>0</v>
      </c>
      <c r="I17" s="52">
        <v>20000</v>
      </c>
      <c r="J17" s="52">
        <v>0</v>
      </c>
      <c r="K17" s="52">
        <v>0</v>
      </c>
      <c r="L17" s="52">
        <v>0</v>
      </c>
      <c r="M17" s="65">
        <f>SUM(I17-J17)</f>
        <v>20000</v>
      </c>
      <c r="N17" s="37"/>
      <c r="O17" s="37"/>
      <c r="P17" s="37"/>
    </row>
    <row r="18" spans="1:16" ht="39.75" customHeight="1">
      <c r="A18" s="224" t="s">
        <v>843</v>
      </c>
      <c r="B18" s="225"/>
      <c r="C18" s="225"/>
      <c r="D18" s="225"/>
      <c r="E18" s="225"/>
      <c r="F18" s="225"/>
      <c r="G18" s="226"/>
      <c r="H18" s="227">
        <f aca="true" t="shared" si="3" ref="H18:M18">SUM(H19:H22)</f>
        <v>18087073</v>
      </c>
      <c r="I18" s="229">
        <f t="shared" si="3"/>
        <v>25070000</v>
      </c>
      <c r="J18" s="229">
        <f t="shared" si="3"/>
        <v>11759846.49</v>
      </c>
      <c r="K18" s="229">
        <f t="shared" si="3"/>
        <v>6597532.01</v>
      </c>
      <c r="L18" s="229">
        <f t="shared" si="3"/>
        <v>5162314.48</v>
      </c>
      <c r="M18" s="228">
        <f t="shared" si="3"/>
        <v>13310153.51</v>
      </c>
      <c r="N18" s="37"/>
      <c r="O18" s="37"/>
      <c r="P18" s="37"/>
    </row>
    <row r="19" spans="1:16" ht="34.5" customHeight="1">
      <c r="A19" s="125" t="s">
        <v>703</v>
      </c>
      <c r="B19" s="124" t="s">
        <v>706</v>
      </c>
      <c r="C19" s="124" t="s">
        <v>940</v>
      </c>
      <c r="D19" s="124" t="s">
        <v>953</v>
      </c>
      <c r="E19" s="123" t="s">
        <v>951</v>
      </c>
      <c r="F19" s="123" t="s">
        <v>443</v>
      </c>
      <c r="G19" s="50" t="s">
        <v>32</v>
      </c>
      <c r="H19" s="51">
        <v>10433296</v>
      </c>
      <c r="I19" s="52">
        <v>25070000</v>
      </c>
      <c r="J19" s="52">
        <v>11759846.49</v>
      </c>
      <c r="K19" s="52">
        <v>6597532.01</v>
      </c>
      <c r="L19" s="52">
        <v>5162314.48</v>
      </c>
      <c r="M19" s="65">
        <f aca="true" t="shared" si="4" ref="M19:M34">SUM(I19-J19)</f>
        <v>13310153.51</v>
      </c>
      <c r="N19" s="37"/>
      <c r="O19" s="37"/>
      <c r="P19" s="37"/>
    </row>
    <row r="20" spans="1:16" ht="34.5" customHeight="1">
      <c r="A20" s="125" t="s">
        <v>703</v>
      </c>
      <c r="B20" s="124" t="s">
        <v>706</v>
      </c>
      <c r="C20" s="124" t="s">
        <v>940</v>
      </c>
      <c r="D20" s="124" t="s">
        <v>954</v>
      </c>
      <c r="E20" s="123" t="s">
        <v>951</v>
      </c>
      <c r="F20" s="123" t="s">
        <v>444</v>
      </c>
      <c r="G20" s="50" t="s">
        <v>33</v>
      </c>
      <c r="H20" s="51">
        <v>234917</v>
      </c>
      <c r="I20" s="52">
        <v>0</v>
      </c>
      <c r="J20" s="52">
        <v>0</v>
      </c>
      <c r="K20" s="52">
        <v>0</v>
      </c>
      <c r="L20" s="52">
        <v>0</v>
      </c>
      <c r="M20" s="65">
        <f t="shared" si="4"/>
        <v>0</v>
      </c>
      <c r="N20" s="37"/>
      <c r="O20" s="37"/>
      <c r="P20" s="37"/>
    </row>
    <row r="21" spans="1:16" ht="34.5" customHeight="1">
      <c r="A21" s="125" t="s">
        <v>703</v>
      </c>
      <c r="B21" s="124" t="s">
        <v>706</v>
      </c>
      <c r="C21" s="124" t="s">
        <v>940</v>
      </c>
      <c r="D21" s="124" t="s">
        <v>955</v>
      </c>
      <c r="E21" s="123" t="s">
        <v>951</v>
      </c>
      <c r="F21" s="123" t="s">
        <v>298</v>
      </c>
      <c r="G21" s="50" t="s">
        <v>34</v>
      </c>
      <c r="H21" s="51">
        <v>3176913</v>
      </c>
      <c r="I21" s="52">
        <v>0</v>
      </c>
      <c r="J21" s="52">
        <v>0</v>
      </c>
      <c r="K21" s="52">
        <v>0</v>
      </c>
      <c r="L21" s="52">
        <v>0</v>
      </c>
      <c r="M21" s="65">
        <f t="shared" si="4"/>
        <v>0</v>
      </c>
      <c r="N21" s="37"/>
      <c r="O21" s="37"/>
      <c r="P21" s="37"/>
    </row>
    <row r="22" spans="1:16" ht="34.5" customHeight="1">
      <c r="A22" s="125" t="s">
        <v>703</v>
      </c>
      <c r="B22" s="124" t="s">
        <v>223</v>
      </c>
      <c r="C22" s="124" t="s">
        <v>940</v>
      </c>
      <c r="D22" s="124" t="s">
        <v>224</v>
      </c>
      <c r="E22" s="123" t="s">
        <v>951</v>
      </c>
      <c r="F22" s="123" t="s">
        <v>299</v>
      </c>
      <c r="G22" s="54" t="s">
        <v>698</v>
      </c>
      <c r="H22" s="51">
        <v>4241947</v>
      </c>
      <c r="I22" s="52">
        <v>0</v>
      </c>
      <c r="J22" s="52">
        <v>0</v>
      </c>
      <c r="K22" s="52">
        <v>0</v>
      </c>
      <c r="L22" s="52">
        <v>0</v>
      </c>
      <c r="M22" s="65">
        <f t="shared" si="4"/>
        <v>0</v>
      </c>
      <c r="N22" s="37"/>
      <c r="O22" s="37"/>
      <c r="P22" s="37"/>
    </row>
    <row r="23" spans="1:16" ht="39.75" customHeight="1">
      <c r="A23" s="224" t="s">
        <v>319</v>
      </c>
      <c r="B23" s="225"/>
      <c r="C23" s="225"/>
      <c r="D23" s="225"/>
      <c r="E23" s="225"/>
      <c r="F23" s="225"/>
      <c r="G23" s="226"/>
      <c r="H23" s="227">
        <f>SUM(H24:H24)</f>
        <v>23789717</v>
      </c>
      <c r="I23" s="229">
        <f>SUM(I24:I26)</f>
        <v>28920000</v>
      </c>
      <c r="J23" s="229">
        <f>SUM(J24:J26)</f>
        <v>11402133.83</v>
      </c>
      <c r="K23" s="229">
        <f>SUM(K24:K26)</f>
        <v>8095819.14</v>
      </c>
      <c r="L23" s="229">
        <f>SUM(L24:L26)</f>
        <v>3306314.69</v>
      </c>
      <c r="M23" s="228">
        <f>SUM(M24:M26)</f>
        <v>17517866.17</v>
      </c>
      <c r="N23" s="37"/>
      <c r="O23" s="37"/>
      <c r="P23" s="37"/>
    </row>
    <row r="24" spans="1:16" ht="34.5" customHeight="1">
      <c r="A24" s="125" t="s">
        <v>703</v>
      </c>
      <c r="B24" s="124" t="s">
        <v>625</v>
      </c>
      <c r="C24" s="124" t="s">
        <v>911</v>
      </c>
      <c r="D24" s="124" t="s">
        <v>307</v>
      </c>
      <c r="E24" s="123" t="s">
        <v>951</v>
      </c>
      <c r="F24" s="123" t="s">
        <v>300</v>
      </c>
      <c r="G24" s="54" t="s">
        <v>35</v>
      </c>
      <c r="H24" s="51">
        <v>23789717</v>
      </c>
      <c r="I24" s="52">
        <v>20920000</v>
      </c>
      <c r="J24" s="52">
        <v>9492133.83</v>
      </c>
      <c r="K24" s="52">
        <v>7499030.29</v>
      </c>
      <c r="L24" s="52">
        <v>1993103.54</v>
      </c>
      <c r="M24" s="65">
        <f t="shared" si="4"/>
        <v>11427866.17</v>
      </c>
      <c r="N24" s="37"/>
      <c r="O24" s="37"/>
      <c r="P24" s="37"/>
    </row>
    <row r="25" spans="1:16" ht="34.5" customHeight="1">
      <c r="A25" s="125" t="s">
        <v>703</v>
      </c>
      <c r="B25" s="124" t="s">
        <v>956</v>
      </c>
      <c r="C25" s="124" t="s">
        <v>911</v>
      </c>
      <c r="D25" s="124" t="s">
        <v>552</v>
      </c>
      <c r="E25" s="123" t="s">
        <v>951</v>
      </c>
      <c r="F25" s="123" t="s">
        <v>684</v>
      </c>
      <c r="G25" s="54" t="s">
        <v>35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65">
        <f>SUM(I25-J25)</f>
        <v>0</v>
      </c>
      <c r="N25" s="37"/>
      <c r="O25" s="37"/>
      <c r="P25" s="37"/>
    </row>
    <row r="26" spans="1:16" ht="34.5" customHeight="1">
      <c r="A26" s="125" t="s">
        <v>703</v>
      </c>
      <c r="B26" s="124" t="s">
        <v>625</v>
      </c>
      <c r="C26" s="124" t="s">
        <v>911</v>
      </c>
      <c r="D26" s="124" t="s">
        <v>730</v>
      </c>
      <c r="E26" s="123" t="s">
        <v>951</v>
      </c>
      <c r="F26" s="123" t="s">
        <v>970</v>
      </c>
      <c r="G26" s="54" t="s">
        <v>731</v>
      </c>
      <c r="H26" s="51">
        <v>0</v>
      </c>
      <c r="I26" s="52">
        <v>8000000</v>
      </c>
      <c r="J26" s="52">
        <v>1910000</v>
      </c>
      <c r="K26" s="52">
        <v>596788.85</v>
      </c>
      <c r="L26" s="52">
        <v>1313211.15</v>
      </c>
      <c r="M26" s="65">
        <f>SUM(I26-J26)</f>
        <v>6090000</v>
      </c>
      <c r="N26" s="37"/>
      <c r="O26" s="37"/>
      <c r="P26" s="37"/>
    </row>
    <row r="27" spans="1:16" ht="39.75" customHeight="1">
      <c r="A27" s="224" t="s">
        <v>126</v>
      </c>
      <c r="B27" s="225"/>
      <c r="C27" s="225"/>
      <c r="D27" s="225"/>
      <c r="E27" s="225"/>
      <c r="F27" s="225"/>
      <c r="G27" s="226"/>
      <c r="H27" s="227">
        <f aca="true" t="shared" si="5" ref="H27:M27">SUM(H28)</f>
        <v>1346831</v>
      </c>
      <c r="I27" s="229">
        <f t="shared" si="5"/>
        <v>2300000</v>
      </c>
      <c r="J27" s="229">
        <f t="shared" si="5"/>
        <v>0</v>
      </c>
      <c r="K27" s="229">
        <f t="shared" si="5"/>
        <v>0</v>
      </c>
      <c r="L27" s="229">
        <f t="shared" si="5"/>
        <v>0</v>
      </c>
      <c r="M27" s="228">
        <f t="shared" si="5"/>
        <v>2300000</v>
      </c>
      <c r="N27" s="37"/>
      <c r="O27" s="37"/>
      <c r="P27" s="37"/>
    </row>
    <row r="28" spans="1:16" ht="34.5" customHeight="1">
      <c r="A28" s="125" t="s">
        <v>703</v>
      </c>
      <c r="B28" s="124" t="s">
        <v>226</v>
      </c>
      <c r="C28" s="124" t="s">
        <v>229</v>
      </c>
      <c r="D28" s="124" t="s">
        <v>470</v>
      </c>
      <c r="E28" s="123" t="s">
        <v>951</v>
      </c>
      <c r="F28" s="123" t="s">
        <v>301</v>
      </c>
      <c r="G28" s="55" t="s">
        <v>36</v>
      </c>
      <c r="H28" s="51">
        <v>1346831</v>
      </c>
      <c r="I28" s="52">
        <v>2300000</v>
      </c>
      <c r="J28" s="52">
        <v>0</v>
      </c>
      <c r="K28" s="52">
        <v>0</v>
      </c>
      <c r="L28" s="52">
        <v>0</v>
      </c>
      <c r="M28" s="65">
        <f t="shared" si="4"/>
        <v>2300000</v>
      </c>
      <c r="N28" s="37"/>
      <c r="O28" s="37"/>
      <c r="P28" s="37"/>
    </row>
    <row r="29" spans="1:16" ht="39.75" customHeight="1">
      <c r="A29" s="224" t="s">
        <v>519</v>
      </c>
      <c r="B29" s="225"/>
      <c r="C29" s="225"/>
      <c r="D29" s="225"/>
      <c r="E29" s="225"/>
      <c r="F29" s="225"/>
      <c r="G29" s="226"/>
      <c r="H29" s="227">
        <f aca="true" t="shared" si="6" ref="H29:M29">SUM(H30:H32)</f>
        <v>636366</v>
      </c>
      <c r="I29" s="229">
        <f t="shared" si="6"/>
        <v>1244000</v>
      </c>
      <c r="J29" s="229">
        <f t="shared" si="6"/>
        <v>491092</v>
      </c>
      <c r="K29" s="229">
        <f t="shared" si="6"/>
        <v>170183.4</v>
      </c>
      <c r="L29" s="229">
        <f t="shared" si="6"/>
        <v>320908.6</v>
      </c>
      <c r="M29" s="228">
        <f t="shared" si="6"/>
        <v>752908</v>
      </c>
      <c r="N29" s="37"/>
      <c r="O29" s="37"/>
      <c r="P29" s="37"/>
    </row>
    <row r="30" spans="1:16" ht="34.5" customHeight="1">
      <c r="A30" s="125" t="s">
        <v>703</v>
      </c>
      <c r="B30" s="124" t="s">
        <v>202</v>
      </c>
      <c r="C30" s="124" t="s">
        <v>229</v>
      </c>
      <c r="D30" s="124" t="s">
        <v>205</v>
      </c>
      <c r="E30" s="123" t="s">
        <v>951</v>
      </c>
      <c r="F30" s="123" t="s">
        <v>0</v>
      </c>
      <c r="G30" s="54" t="s">
        <v>699</v>
      </c>
      <c r="H30" s="51">
        <v>535410</v>
      </c>
      <c r="I30" s="52">
        <v>750000</v>
      </c>
      <c r="J30" s="52">
        <v>363692</v>
      </c>
      <c r="K30" s="52">
        <v>127867.68</v>
      </c>
      <c r="L30" s="52">
        <v>235824.32</v>
      </c>
      <c r="M30" s="65">
        <f t="shared" si="4"/>
        <v>386308</v>
      </c>
      <c r="N30" s="37"/>
      <c r="O30" s="37"/>
      <c r="P30" s="37"/>
    </row>
    <row r="31" spans="1:16" ht="34.5" customHeight="1">
      <c r="A31" s="125" t="s">
        <v>703</v>
      </c>
      <c r="B31" s="124" t="s">
        <v>203</v>
      </c>
      <c r="C31" s="124" t="s">
        <v>229</v>
      </c>
      <c r="D31" s="124" t="s">
        <v>206</v>
      </c>
      <c r="E31" s="123" t="s">
        <v>951</v>
      </c>
      <c r="F31" s="123" t="s">
        <v>1</v>
      </c>
      <c r="G31" s="54" t="s">
        <v>700</v>
      </c>
      <c r="H31" s="51">
        <v>55522</v>
      </c>
      <c r="I31" s="52">
        <v>104000</v>
      </c>
      <c r="J31" s="52">
        <v>104000</v>
      </c>
      <c r="K31" s="52">
        <v>27035.13</v>
      </c>
      <c r="L31" s="52">
        <v>76964.87</v>
      </c>
      <c r="M31" s="65">
        <f t="shared" si="4"/>
        <v>0</v>
      </c>
      <c r="N31" s="37"/>
      <c r="O31" s="37"/>
      <c r="P31" s="37"/>
    </row>
    <row r="32" spans="1:16" ht="34.5" customHeight="1">
      <c r="A32" s="125" t="s">
        <v>703</v>
      </c>
      <c r="B32" s="124" t="s">
        <v>204</v>
      </c>
      <c r="C32" s="124" t="s">
        <v>229</v>
      </c>
      <c r="D32" s="124" t="s">
        <v>207</v>
      </c>
      <c r="E32" s="123" t="s">
        <v>951</v>
      </c>
      <c r="F32" s="123" t="s">
        <v>2</v>
      </c>
      <c r="G32" s="54" t="s">
        <v>37</v>
      </c>
      <c r="H32" s="51">
        <v>45434</v>
      </c>
      <c r="I32" s="52">
        <v>390000</v>
      </c>
      <c r="J32" s="52">
        <v>23400</v>
      </c>
      <c r="K32" s="52">
        <v>15280.59</v>
      </c>
      <c r="L32" s="52">
        <v>8119.41</v>
      </c>
      <c r="M32" s="65">
        <f t="shared" si="4"/>
        <v>366600</v>
      </c>
      <c r="N32" s="37"/>
      <c r="O32" s="37"/>
      <c r="P32" s="37"/>
    </row>
    <row r="33" spans="1:16" ht="39.75" customHeight="1">
      <c r="A33" s="224" t="s">
        <v>302</v>
      </c>
      <c r="B33" s="225"/>
      <c r="C33" s="225"/>
      <c r="D33" s="225"/>
      <c r="E33" s="225"/>
      <c r="F33" s="225"/>
      <c r="G33" s="226"/>
      <c r="H33" s="227">
        <f aca="true" t="shared" si="7" ref="H33:M33">SUM(H34)</f>
        <v>0</v>
      </c>
      <c r="I33" s="229">
        <f t="shared" si="7"/>
        <v>831600</v>
      </c>
      <c r="J33" s="229">
        <f t="shared" si="7"/>
        <v>0</v>
      </c>
      <c r="K33" s="229">
        <f t="shared" si="7"/>
        <v>0</v>
      </c>
      <c r="L33" s="229">
        <f t="shared" si="7"/>
        <v>0</v>
      </c>
      <c r="M33" s="228">
        <f t="shared" si="7"/>
        <v>831600</v>
      </c>
      <c r="N33" s="37"/>
      <c r="O33" s="37"/>
      <c r="P33" s="37"/>
    </row>
    <row r="34" spans="1:16" ht="34.5" customHeight="1">
      <c r="A34" s="125" t="s">
        <v>703</v>
      </c>
      <c r="B34" s="124" t="s">
        <v>208</v>
      </c>
      <c r="C34" s="124" t="s">
        <v>229</v>
      </c>
      <c r="D34" s="124" t="s">
        <v>209</v>
      </c>
      <c r="E34" s="123" t="s">
        <v>951</v>
      </c>
      <c r="F34" s="123" t="s">
        <v>3</v>
      </c>
      <c r="G34" s="55" t="s">
        <v>701</v>
      </c>
      <c r="H34" s="51">
        <v>0</v>
      </c>
      <c r="I34" s="52">
        <v>831600</v>
      </c>
      <c r="J34" s="52">
        <v>0</v>
      </c>
      <c r="K34" s="52">
        <v>0</v>
      </c>
      <c r="L34" s="52">
        <v>0</v>
      </c>
      <c r="M34" s="65">
        <f t="shared" si="4"/>
        <v>831600</v>
      </c>
      <c r="N34" s="37"/>
      <c r="O34" s="37"/>
      <c r="P34" s="37"/>
    </row>
    <row r="35" spans="1:16" ht="12" customHeight="1" thickBot="1">
      <c r="A35" s="230"/>
      <c r="B35" s="231"/>
      <c r="C35" s="231"/>
      <c r="D35" s="231"/>
      <c r="E35" s="231"/>
      <c r="F35" s="231"/>
      <c r="G35" s="231"/>
      <c r="H35" s="232"/>
      <c r="I35" s="231"/>
      <c r="J35" s="231"/>
      <c r="K35" s="231"/>
      <c r="L35" s="231"/>
      <c r="M35" s="233"/>
      <c r="N35" s="37"/>
      <c r="O35" s="37"/>
      <c r="P35" s="37"/>
    </row>
    <row r="36" spans="1:16" ht="27.75" thickTop="1">
      <c r="A36" s="75"/>
      <c r="B36" s="75"/>
      <c r="C36" s="75"/>
      <c r="D36" s="75"/>
      <c r="E36" s="75"/>
      <c r="F36" s="75"/>
      <c r="G36" s="78"/>
      <c r="H36" s="78"/>
      <c r="I36" s="78"/>
      <c r="J36" s="78"/>
      <c r="K36" s="78"/>
      <c r="L36" s="78"/>
      <c r="M36" s="75"/>
      <c r="N36" s="37"/>
      <c r="O36" s="37"/>
      <c r="P36" s="37"/>
    </row>
    <row r="37" spans="1:16" ht="27">
      <c r="A37" s="75"/>
      <c r="B37" s="75"/>
      <c r="C37" s="75"/>
      <c r="D37" s="75"/>
      <c r="E37" s="75"/>
      <c r="F37" s="75"/>
      <c r="G37" s="78"/>
      <c r="H37" s="78"/>
      <c r="I37" s="78"/>
      <c r="J37" s="78"/>
      <c r="K37" s="78"/>
      <c r="L37" s="78"/>
      <c r="M37" s="75"/>
      <c r="N37" s="37"/>
      <c r="O37" s="37"/>
      <c r="P37" s="37"/>
    </row>
    <row r="38" spans="1:16" ht="27">
      <c r="A38" s="75"/>
      <c r="B38" s="75"/>
      <c r="C38" s="75"/>
      <c r="D38" s="75"/>
      <c r="E38" s="75"/>
      <c r="F38" s="75"/>
      <c r="G38" s="78"/>
      <c r="H38" s="78"/>
      <c r="I38" s="78"/>
      <c r="J38" s="78"/>
      <c r="K38" s="78"/>
      <c r="L38" s="78"/>
      <c r="M38" s="75"/>
      <c r="N38" s="37"/>
      <c r="O38" s="37"/>
      <c r="P38" s="37"/>
    </row>
    <row r="39" spans="1:16" ht="12.75">
      <c r="A39" s="36"/>
      <c r="B39" s="36"/>
      <c r="C39" s="36"/>
      <c r="D39" s="36"/>
      <c r="E39" s="36"/>
      <c r="F39" s="36"/>
      <c r="G39" s="37"/>
      <c r="H39" s="37"/>
      <c r="I39" s="37"/>
      <c r="J39" s="37"/>
      <c r="K39" s="37"/>
      <c r="L39" s="37"/>
      <c r="M39" s="36"/>
      <c r="N39" s="37"/>
      <c r="O39" s="37"/>
      <c r="P39" s="37"/>
    </row>
    <row r="40" spans="1:16" ht="12.75">
      <c r="A40" s="36"/>
      <c r="B40" s="36"/>
      <c r="C40" s="36"/>
      <c r="D40" s="36"/>
      <c r="E40" s="36"/>
      <c r="F40" s="36"/>
      <c r="G40" s="37"/>
      <c r="H40" s="37"/>
      <c r="I40" s="37"/>
      <c r="J40" s="37"/>
      <c r="K40" s="37"/>
      <c r="L40" s="37"/>
      <c r="M40" s="36"/>
      <c r="N40" s="37"/>
      <c r="O40" s="37"/>
      <c r="P40" s="37"/>
    </row>
    <row r="41" spans="1:16" ht="12.75">
      <c r="A41" s="36"/>
      <c r="B41" s="36"/>
      <c r="C41" s="36"/>
      <c r="D41" s="36"/>
      <c r="E41" s="36"/>
      <c r="F41" s="36"/>
      <c r="G41" s="37"/>
      <c r="H41" s="37"/>
      <c r="I41" s="37"/>
      <c r="J41" s="37"/>
      <c r="K41" s="37"/>
      <c r="L41" s="37"/>
      <c r="M41" s="36"/>
      <c r="N41" s="37"/>
      <c r="O41" s="37"/>
      <c r="P41" s="37"/>
    </row>
    <row r="42" spans="1:16" ht="12.75">
      <c r="A42" s="36"/>
      <c r="B42" s="36"/>
      <c r="C42" s="36"/>
      <c r="D42" s="36"/>
      <c r="E42" s="36"/>
      <c r="F42" s="36"/>
      <c r="G42" s="37"/>
      <c r="H42" s="37"/>
      <c r="I42" s="37"/>
      <c r="J42" s="37"/>
      <c r="K42" s="37"/>
      <c r="L42" s="37"/>
      <c r="M42" s="36"/>
      <c r="N42" s="37"/>
      <c r="O42" s="37"/>
      <c r="P42" s="37"/>
    </row>
    <row r="43" spans="1:16" ht="12.75">
      <c r="A43" s="36"/>
      <c r="B43" s="36"/>
      <c r="C43" s="36"/>
      <c r="D43" s="36"/>
      <c r="E43" s="36"/>
      <c r="F43" s="36"/>
      <c r="G43" s="37"/>
      <c r="H43" s="37"/>
      <c r="I43" s="37"/>
      <c r="J43" s="37"/>
      <c r="K43" s="37"/>
      <c r="L43" s="37"/>
      <c r="M43" s="36"/>
      <c r="N43" s="37"/>
      <c r="O43" s="37"/>
      <c r="P43" s="37"/>
    </row>
    <row r="44" spans="1:16" ht="12.75">
      <c r="A44" s="36" t="s">
        <v>136</v>
      </c>
      <c r="B44" s="36"/>
      <c r="C44" s="36"/>
      <c r="D44" s="36"/>
      <c r="E44" s="36"/>
      <c r="F44" s="36"/>
      <c r="G44" s="37"/>
      <c r="H44" s="37"/>
      <c r="I44" s="37"/>
      <c r="J44" s="37"/>
      <c r="K44" s="37"/>
      <c r="L44" s="37"/>
      <c r="M44" s="36"/>
      <c r="N44" s="37"/>
      <c r="O44" s="37"/>
      <c r="P44" s="37"/>
    </row>
    <row r="45" spans="1:16" ht="12.75">
      <c r="A45" s="36"/>
      <c r="B45" s="36"/>
      <c r="C45" s="36"/>
      <c r="D45" s="36"/>
      <c r="E45" s="36"/>
      <c r="F45" s="36"/>
      <c r="G45" s="37"/>
      <c r="H45" s="37"/>
      <c r="I45" s="37"/>
      <c r="J45" s="37"/>
      <c r="K45" s="37"/>
      <c r="L45" s="37"/>
      <c r="M45" s="36"/>
      <c r="N45" s="37"/>
      <c r="O45" s="37"/>
      <c r="P45" s="37"/>
    </row>
    <row r="46" spans="1:16" ht="12.75">
      <c r="A46" s="36"/>
      <c r="B46" s="36"/>
      <c r="C46" s="36"/>
      <c r="D46" s="36"/>
      <c r="E46" s="36"/>
      <c r="F46" s="36"/>
      <c r="G46" s="37"/>
      <c r="H46" s="37"/>
      <c r="I46" s="37"/>
      <c r="J46" s="37"/>
      <c r="K46" s="37"/>
      <c r="L46" s="37"/>
      <c r="M46" s="36"/>
      <c r="N46" s="37"/>
      <c r="O46" s="37"/>
      <c r="P46" s="37"/>
    </row>
    <row r="47" spans="1:16" ht="12.75">
      <c r="A47" s="36"/>
      <c r="B47" s="36"/>
      <c r="C47" s="36"/>
      <c r="D47" s="36"/>
      <c r="E47" s="36"/>
      <c r="F47" s="36"/>
      <c r="G47" s="37"/>
      <c r="H47" s="37"/>
      <c r="I47" s="37"/>
      <c r="J47" s="37"/>
      <c r="K47" s="37"/>
      <c r="L47" s="37"/>
      <c r="M47" s="36"/>
      <c r="N47" s="37"/>
      <c r="O47" s="37"/>
      <c r="P47" s="37"/>
    </row>
    <row r="48" spans="1:16" ht="12.75">
      <c r="A48" s="36"/>
      <c r="B48" s="36"/>
      <c r="C48" s="36"/>
      <c r="D48" s="36"/>
      <c r="E48" s="36"/>
      <c r="F48" s="36"/>
      <c r="G48" s="37"/>
      <c r="H48" s="37"/>
      <c r="I48" s="37"/>
      <c r="J48" s="37"/>
      <c r="K48" s="37"/>
      <c r="L48" s="37"/>
      <c r="M48" s="36"/>
      <c r="N48" s="37"/>
      <c r="O48" s="37"/>
      <c r="P48" s="37"/>
    </row>
    <row r="49" spans="1:16" ht="12.75">
      <c r="A49" s="36"/>
      <c r="B49" s="36"/>
      <c r="C49" s="36"/>
      <c r="D49" s="36"/>
      <c r="E49" s="36"/>
      <c r="F49" s="36"/>
      <c r="G49" s="37"/>
      <c r="H49" s="37"/>
      <c r="I49" s="37"/>
      <c r="J49" s="37"/>
      <c r="K49" s="37"/>
      <c r="L49" s="37"/>
      <c r="M49" s="36"/>
      <c r="N49" s="37"/>
      <c r="O49" s="37"/>
      <c r="P49" s="37"/>
    </row>
    <row r="50" spans="1:16" ht="12.75">
      <c r="A50" s="36"/>
      <c r="B50" s="36"/>
      <c r="C50" s="36"/>
      <c r="D50" s="36"/>
      <c r="E50" s="36"/>
      <c r="F50" s="36"/>
      <c r="G50" s="37"/>
      <c r="H50" s="37"/>
      <c r="I50" s="37"/>
      <c r="J50" s="37"/>
      <c r="K50" s="37"/>
      <c r="L50" s="37"/>
      <c r="M50" s="36"/>
      <c r="N50" s="37"/>
      <c r="O50" s="37"/>
      <c r="P50" s="37"/>
    </row>
    <row r="51" spans="1:16" ht="12.75">
      <c r="A51" s="36"/>
      <c r="B51" s="36"/>
      <c r="C51" s="36"/>
      <c r="D51" s="36"/>
      <c r="E51" s="36"/>
      <c r="F51" s="36"/>
      <c r="G51" s="37"/>
      <c r="H51" s="37"/>
      <c r="I51" s="37"/>
      <c r="J51" s="37"/>
      <c r="K51" s="37"/>
      <c r="L51" s="37"/>
      <c r="M51" s="36"/>
      <c r="N51" s="37"/>
      <c r="O51" s="37"/>
      <c r="P51" s="37"/>
    </row>
    <row r="52" spans="1:16" ht="12.75">
      <c r="A52" s="36"/>
      <c r="B52" s="36"/>
      <c r="C52" s="36"/>
      <c r="D52" s="36"/>
      <c r="E52" s="36"/>
      <c r="F52" s="36"/>
      <c r="G52" s="37"/>
      <c r="H52" s="37"/>
      <c r="I52" s="37"/>
      <c r="J52" s="37"/>
      <c r="K52" s="37"/>
      <c r="L52" s="37"/>
      <c r="M52" s="36"/>
      <c r="N52" s="37"/>
      <c r="O52" s="37"/>
      <c r="P52" s="37"/>
    </row>
    <row r="53" spans="1:16" ht="12.75">
      <c r="A53" s="36"/>
      <c r="B53" s="36"/>
      <c r="C53" s="36"/>
      <c r="D53" s="36"/>
      <c r="E53" s="36"/>
      <c r="F53" s="36"/>
      <c r="G53" s="37"/>
      <c r="H53" s="37"/>
      <c r="I53" s="37"/>
      <c r="J53" s="37"/>
      <c r="K53" s="37"/>
      <c r="L53" s="37"/>
      <c r="M53" s="36"/>
      <c r="N53" s="37"/>
      <c r="O53" s="37"/>
      <c r="P53" s="37"/>
    </row>
    <row r="54" spans="1:16" ht="12.75">
      <c r="A54" s="36"/>
      <c r="B54" s="36"/>
      <c r="C54" s="36"/>
      <c r="D54" s="36"/>
      <c r="E54" s="36"/>
      <c r="F54" s="36"/>
      <c r="G54" s="37"/>
      <c r="H54" s="37"/>
      <c r="I54" s="37"/>
      <c r="J54" s="37"/>
      <c r="K54" s="37"/>
      <c r="L54" s="37"/>
      <c r="M54" s="36"/>
      <c r="N54" s="37"/>
      <c r="O54" s="37"/>
      <c r="P54" s="37"/>
    </row>
    <row r="55" spans="1:16" ht="12.75">
      <c r="A55" s="36"/>
      <c r="B55" s="36"/>
      <c r="C55" s="36"/>
      <c r="D55" s="36"/>
      <c r="E55" s="36"/>
      <c r="F55" s="36"/>
      <c r="G55" s="37"/>
      <c r="H55" s="37"/>
      <c r="I55" s="37"/>
      <c r="J55" s="37"/>
      <c r="K55" s="37"/>
      <c r="L55" s="37"/>
      <c r="M55" s="36"/>
      <c r="N55" s="37"/>
      <c r="O55" s="37"/>
      <c r="P55" s="37"/>
    </row>
    <row r="56" spans="1:16" ht="12.75">
      <c r="A56" s="36"/>
      <c r="B56" s="36"/>
      <c r="C56" s="36"/>
      <c r="D56" s="36"/>
      <c r="E56" s="36"/>
      <c r="F56" s="36"/>
      <c r="G56" s="37"/>
      <c r="H56" s="37"/>
      <c r="I56" s="37"/>
      <c r="J56" s="37"/>
      <c r="K56" s="37"/>
      <c r="L56" s="37"/>
      <c r="M56" s="36"/>
      <c r="N56" s="37"/>
      <c r="O56" s="37"/>
      <c r="P56" s="37"/>
    </row>
    <row r="57" spans="1:16" ht="12.75">
      <c r="A57" s="36"/>
      <c r="B57" s="36"/>
      <c r="C57" s="36"/>
      <c r="D57" s="36"/>
      <c r="E57" s="36"/>
      <c r="F57" s="36"/>
      <c r="G57" s="37"/>
      <c r="H57" s="37"/>
      <c r="I57" s="37"/>
      <c r="J57" s="37"/>
      <c r="K57" s="37"/>
      <c r="L57" s="37"/>
      <c r="M57" s="36"/>
      <c r="N57" s="37"/>
      <c r="O57" s="37"/>
      <c r="P57" s="37"/>
    </row>
    <row r="58" spans="1:16" ht="12.75">
      <c r="A58" s="36"/>
      <c r="B58" s="36"/>
      <c r="C58" s="36"/>
      <c r="D58" s="36"/>
      <c r="E58" s="36"/>
      <c r="F58" s="36"/>
      <c r="G58" s="37"/>
      <c r="H58" s="37"/>
      <c r="I58" s="37"/>
      <c r="J58" s="37"/>
      <c r="K58" s="37"/>
      <c r="L58" s="37"/>
      <c r="M58" s="36"/>
      <c r="N58" s="37"/>
      <c r="O58" s="37"/>
      <c r="P58" s="37"/>
    </row>
    <row r="59" spans="1:16" ht="12.75">
      <c r="A59" s="36"/>
      <c r="B59" s="36"/>
      <c r="C59" s="36"/>
      <c r="D59" s="36"/>
      <c r="E59" s="36"/>
      <c r="F59" s="36"/>
      <c r="G59" s="37"/>
      <c r="H59" s="37"/>
      <c r="I59" s="37"/>
      <c r="J59" s="37"/>
      <c r="K59" s="37"/>
      <c r="L59" s="37"/>
      <c r="M59" s="36"/>
      <c r="N59" s="37"/>
      <c r="O59" s="37"/>
      <c r="P59" s="37"/>
    </row>
    <row r="60" spans="1:16" ht="12.75">
      <c r="A60" s="36"/>
      <c r="B60" s="36"/>
      <c r="C60" s="36"/>
      <c r="D60" s="36"/>
      <c r="E60" s="36"/>
      <c r="F60" s="36"/>
      <c r="G60" s="37"/>
      <c r="H60" s="37"/>
      <c r="I60" s="37"/>
      <c r="J60" s="37"/>
      <c r="K60" s="37"/>
      <c r="L60" s="37"/>
      <c r="M60" s="36"/>
      <c r="N60" s="37"/>
      <c r="O60" s="37"/>
      <c r="P60" s="37"/>
    </row>
    <row r="61" spans="1:16" ht="12.75">
      <c r="A61" s="36"/>
      <c r="B61" s="36"/>
      <c r="C61" s="36"/>
      <c r="D61" s="36"/>
      <c r="E61" s="36"/>
      <c r="F61" s="36"/>
      <c r="G61" s="37"/>
      <c r="H61" s="37"/>
      <c r="I61" s="37"/>
      <c r="J61" s="37"/>
      <c r="K61" s="37"/>
      <c r="L61" s="37"/>
      <c r="M61" s="36"/>
      <c r="N61" s="37"/>
      <c r="O61" s="37"/>
      <c r="P61" s="37"/>
    </row>
    <row r="62" spans="1:16" ht="12.75">
      <c r="A62" s="36"/>
      <c r="B62" s="36"/>
      <c r="C62" s="36"/>
      <c r="D62" s="36"/>
      <c r="E62" s="36"/>
      <c r="F62" s="36"/>
      <c r="G62" s="37"/>
      <c r="H62" s="37"/>
      <c r="I62" s="37"/>
      <c r="J62" s="37"/>
      <c r="K62" s="37"/>
      <c r="L62" s="37"/>
      <c r="M62" s="36"/>
      <c r="N62" s="37"/>
      <c r="O62" s="37"/>
      <c r="P62" s="37"/>
    </row>
    <row r="63" spans="1:16" ht="12.75">
      <c r="A63" s="36"/>
      <c r="B63" s="36"/>
      <c r="C63" s="36"/>
      <c r="D63" s="36"/>
      <c r="E63" s="36"/>
      <c r="F63" s="36"/>
      <c r="G63" s="37"/>
      <c r="H63" s="37"/>
      <c r="I63" s="37"/>
      <c r="J63" s="37"/>
      <c r="K63" s="37"/>
      <c r="L63" s="37"/>
      <c r="M63" s="36"/>
      <c r="N63" s="37"/>
      <c r="O63" s="37"/>
      <c r="P63" s="37"/>
    </row>
    <row r="64" spans="1:16" ht="12.75">
      <c r="A64" s="36"/>
      <c r="B64" s="36"/>
      <c r="C64" s="36"/>
      <c r="D64" s="36"/>
      <c r="E64" s="36"/>
      <c r="F64" s="36"/>
      <c r="G64" s="37"/>
      <c r="H64" s="37"/>
      <c r="I64" s="37"/>
      <c r="J64" s="37"/>
      <c r="K64" s="37"/>
      <c r="L64" s="37"/>
      <c r="M64" s="36"/>
      <c r="N64" s="37"/>
      <c r="O64" s="37"/>
      <c r="P64" s="37"/>
    </row>
    <row r="65" spans="1:16" ht="12.75">
      <c r="A65" s="36"/>
      <c r="B65" s="36"/>
      <c r="C65" s="36"/>
      <c r="D65" s="36"/>
      <c r="E65" s="36"/>
      <c r="F65" s="36"/>
      <c r="G65" s="37"/>
      <c r="H65" s="37"/>
      <c r="I65" s="37"/>
      <c r="J65" s="37"/>
      <c r="K65" s="37"/>
      <c r="L65" s="37"/>
      <c r="M65" s="36"/>
      <c r="N65" s="37"/>
      <c r="O65" s="37"/>
      <c r="P65" s="37"/>
    </row>
    <row r="66" spans="1:16" ht="12.75">
      <c r="A66" s="36"/>
      <c r="B66" s="36"/>
      <c r="C66" s="36"/>
      <c r="D66" s="36"/>
      <c r="E66" s="36"/>
      <c r="F66" s="36"/>
      <c r="G66" s="37"/>
      <c r="H66" s="37"/>
      <c r="I66" s="37"/>
      <c r="J66" s="37"/>
      <c r="K66" s="37"/>
      <c r="L66" s="37"/>
      <c r="M66" s="36"/>
      <c r="N66" s="37"/>
      <c r="O66" s="37"/>
      <c r="P66" s="37"/>
    </row>
    <row r="67" spans="1:16" ht="12.75">
      <c r="A67" s="36"/>
      <c r="B67" s="36"/>
      <c r="C67" s="36"/>
      <c r="D67" s="36"/>
      <c r="E67" s="36"/>
      <c r="F67" s="36"/>
      <c r="G67" s="37"/>
      <c r="H67" s="37"/>
      <c r="I67" s="37"/>
      <c r="J67" s="37"/>
      <c r="K67" s="37"/>
      <c r="L67" s="37"/>
      <c r="M67" s="36"/>
      <c r="N67" s="37"/>
      <c r="O67" s="37"/>
      <c r="P67" s="37"/>
    </row>
    <row r="68" spans="1:16" ht="12.75">
      <c r="A68" s="36"/>
      <c r="B68" s="36"/>
      <c r="C68" s="36"/>
      <c r="D68" s="36"/>
      <c r="E68" s="36"/>
      <c r="F68" s="36"/>
      <c r="G68" s="37"/>
      <c r="H68" s="37"/>
      <c r="I68" s="37"/>
      <c r="J68" s="37"/>
      <c r="K68" s="37"/>
      <c r="L68" s="37"/>
      <c r="M68" s="36"/>
      <c r="N68" s="37"/>
      <c r="O68" s="37"/>
      <c r="P68" s="37"/>
    </row>
    <row r="69" spans="1:16" ht="12.75">
      <c r="A69" s="36"/>
      <c r="B69" s="36"/>
      <c r="C69" s="36"/>
      <c r="D69" s="36"/>
      <c r="E69" s="36"/>
      <c r="F69" s="36"/>
      <c r="G69" s="37"/>
      <c r="H69" s="37"/>
      <c r="I69" s="37"/>
      <c r="J69" s="37"/>
      <c r="K69" s="37"/>
      <c r="L69" s="37"/>
      <c r="M69" s="36"/>
      <c r="N69" s="37"/>
      <c r="O69" s="37"/>
      <c r="P69" s="37"/>
    </row>
    <row r="70" spans="1:16" ht="12.75">
      <c r="A70" s="36"/>
      <c r="B70" s="36"/>
      <c r="C70" s="36"/>
      <c r="D70" s="36"/>
      <c r="E70" s="36"/>
      <c r="F70" s="36"/>
      <c r="G70" s="37"/>
      <c r="H70" s="37"/>
      <c r="I70" s="37"/>
      <c r="J70" s="37"/>
      <c r="K70" s="37"/>
      <c r="L70" s="37"/>
      <c r="M70" s="36"/>
      <c r="N70" s="37"/>
      <c r="O70" s="37"/>
      <c r="P70" s="37"/>
    </row>
    <row r="71" spans="1:16" ht="12.75">
      <c r="A71" s="36"/>
      <c r="B71" s="36"/>
      <c r="C71" s="36"/>
      <c r="D71" s="36"/>
      <c r="E71" s="36"/>
      <c r="F71" s="36"/>
      <c r="G71" s="37"/>
      <c r="H71" s="37"/>
      <c r="I71" s="37"/>
      <c r="J71" s="37"/>
      <c r="K71" s="37"/>
      <c r="L71" s="37"/>
      <c r="M71" s="36"/>
      <c r="N71" s="37"/>
      <c r="O71" s="37"/>
      <c r="P71" s="37"/>
    </row>
    <row r="72" spans="1:16" ht="12.75">
      <c r="A72" s="36"/>
      <c r="B72" s="36"/>
      <c r="C72" s="36"/>
      <c r="D72" s="36"/>
      <c r="E72" s="36"/>
      <c r="F72" s="36"/>
      <c r="G72" s="37"/>
      <c r="H72" s="37"/>
      <c r="I72" s="37"/>
      <c r="J72" s="37"/>
      <c r="K72" s="37"/>
      <c r="L72" s="37"/>
      <c r="M72" s="36"/>
      <c r="N72" s="37"/>
      <c r="O72" s="37"/>
      <c r="P72" s="37"/>
    </row>
    <row r="73" spans="1:16" ht="12.75">
      <c r="A73" s="36"/>
      <c r="B73" s="36"/>
      <c r="C73" s="36"/>
      <c r="D73" s="36"/>
      <c r="E73" s="36"/>
      <c r="F73" s="36"/>
      <c r="G73" s="37"/>
      <c r="H73" s="37"/>
      <c r="I73" s="37"/>
      <c r="J73" s="37"/>
      <c r="K73" s="37"/>
      <c r="L73" s="37"/>
      <c r="M73" s="36"/>
      <c r="N73" s="37"/>
      <c r="O73" s="37"/>
      <c r="P73" s="37"/>
    </row>
    <row r="74" spans="1:16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6"/>
      <c r="N74" s="37"/>
      <c r="O74" s="37"/>
      <c r="P74" s="37"/>
    </row>
    <row r="75" spans="1:16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6"/>
      <c r="N75" s="37"/>
      <c r="O75" s="37"/>
      <c r="P75" s="37"/>
    </row>
    <row r="76" spans="1:16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6"/>
      <c r="N76" s="37"/>
      <c r="O76" s="37"/>
      <c r="P76" s="37"/>
    </row>
    <row r="77" spans="1:16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6"/>
      <c r="N77" s="37"/>
      <c r="O77" s="37"/>
      <c r="P77" s="37"/>
    </row>
    <row r="78" spans="1:16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6"/>
      <c r="N78" s="37"/>
      <c r="O78" s="37"/>
      <c r="P78" s="37"/>
    </row>
    <row r="79" spans="1:16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6"/>
      <c r="N79" s="37"/>
      <c r="O79" s="37"/>
      <c r="P79" s="37"/>
    </row>
    <row r="80" spans="1:16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37"/>
      <c r="O80" s="37"/>
      <c r="P80" s="37"/>
    </row>
    <row r="81" spans="1:16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6"/>
      <c r="N81" s="37"/>
      <c r="O81" s="37"/>
      <c r="P81" s="37"/>
    </row>
    <row r="82" spans="1:16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6"/>
      <c r="N82" s="37"/>
      <c r="O82" s="37"/>
      <c r="P82" s="37"/>
    </row>
    <row r="83" spans="1:16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6"/>
      <c r="N83" s="37"/>
      <c r="O83" s="37"/>
      <c r="P83" s="37"/>
    </row>
    <row r="84" spans="1:16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6"/>
      <c r="N84" s="37"/>
      <c r="O84" s="37"/>
      <c r="P84" s="37"/>
    </row>
    <row r="85" spans="1:16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6"/>
      <c r="N85" s="37"/>
      <c r="O85" s="37"/>
      <c r="P85" s="37"/>
    </row>
    <row r="86" spans="1:16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6"/>
      <c r="N86" s="37"/>
      <c r="O86" s="37"/>
      <c r="P86" s="37"/>
    </row>
    <row r="87" spans="1:16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6"/>
      <c r="N87" s="37"/>
      <c r="O87" s="37"/>
      <c r="P87" s="37"/>
    </row>
    <row r="88" spans="1:16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6"/>
      <c r="N88" s="37"/>
      <c r="O88" s="37"/>
      <c r="P88" s="37"/>
    </row>
    <row r="89" spans="1:16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6"/>
      <c r="N89" s="37"/>
      <c r="O89" s="37"/>
      <c r="P89" s="37"/>
    </row>
    <row r="90" spans="1:1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6"/>
      <c r="N90" s="37"/>
      <c r="O90" s="37"/>
      <c r="P90" s="37"/>
    </row>
    <row r="91" spans="1:1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6"/>
      <c r="N91" s="37"/>
      <c r="O91" s="37"/>
      <c r="P91" s="37"/>
    </row>
    <row r="92" spans="1:16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6"/>
      <c r="N92" s="37"/>
      <c r="O92" s="37"/>
      <c r="P92" s="37"/>
    </row>
    <row r="93" spans="1:16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6"/>
      <c r="N93" s="37"/>
      <c r="O93" s="37"/>
      <c r="P93" s="37"/>
    </row>
    <row r="94" spans="1:16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6"/>
      <c r="N94" s="37"/>
      <c r="O94" s="37"/>
      <c r="P94" s="37"/>
    </row>
    <row r="95" spans="1:16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6"/>
      <c r="N95" s="37"/>
      <c r="O95" s="37"/>
      <c r="P95" s="37"/>
    </row>
    <row r="96" spans="1:16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6"/>
      <c r="N96" s="37"/>
      <c r="O96" s="37"/>
      <c r="P96" s="37"/>
    </row>
    <row r="97" spans="1:16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6"/>
      <c r="N97" s="37"/>
      <c r="O97" s="37"/>
      <c r="P97" s="37"/>
    </row>
    <row r="98" spans="1:16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6"/>
      <c r="N98" s="37"/>
      <c r="O98" s="37"/>
      <c r="P98" s="37"/>
    </row>
    <row r="99" spans="1:16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6"/>
      <c r="N99" s="37"/>
      <c r="O99" s="37"/>
      <c r="P99" s="37"/>
    </row>
    <row r="100" spans="1:16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6"/>
      <c r="N100" s="37"/>
      <c r="O100" s="37"/>
      <c r="P100" s="37"/>
    </row>
    <row r="101" spans="1:16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6"/>
      <c r="N101" s="37"/>
      <c r="O101" s="37"/>
      <c r="P101" s="37"/>
    </row>
    <row r="102" spans="1:16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6"/>
      <c r="N102" s="37"/>
      <c r="O102" s="37"/>
      <c r="P102" s="37"/>
    </row>
    <row r="103" spans="1:16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6"/>
      <c r="N103" s="37"/>
      <c r="O103" s="37"/>
      <c r="P103" s="37"/>
    </row>
    <row r="104" spans="1:16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6"/>
      <c r="N104" s="37"/>
      <c r="O104" s="37"/>
      <c r="P104" s="37"/>
    </row>
    <row r="105" spans="1:16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6"/>
      <c r="N105" s="37"/>
      <c r="O105" s="37"/>
      <c r="P105" s="37"/>
    </row>
    <row r="106" spans="1:16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6"/>
      <c r="N106" s="37"/>
      <c r="O106" s="37"/>
      <c r="P106" s="37"/>
    </row>
    <row r="107" spans="1:16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6"/>
      <c r="N107" s="37"/>
      <c r="O107" s="37"/>
      <c r="P107" s="37"/>
    </row>
    <row r="108" spans="1:16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6"/>
      <c r="N108" s="37"/>
      <c r="O108" s="37"/>
      <c r="P108" s="37"/>
    </row>
    <row r="109" spans="1:16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6"/>
      <c r="N109" s="37"/>
      <c r="O109" s="37"/>
      <c r="P109" s="37"/>
    </row>
    <row r="110" spans="1:16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6"/>
      <c r="N110" s="37"/>
      <c r="O110" s="37"/>
      <c r="P110" s="37"/>
    </row>
    <row r="111" spans="1:16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6"/>
      <c r="N111" s="37"/>
      <c r="O111" s="37"/>
      <c r="P111" s="37"/>
    </row>
    <row r="112" spans="1:16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6"/>
      <c r="N112" s="37"/>
      <c r="O112" s="37"/>
      <c r="P112" s="37"/>
    </row>
    <row r="113" spans="1:16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6"/>
      <c r="N113" s="37"/>
      <c r="O113" s="37"/>
      <c r="P113" s="37"/>
    </row>
    <row r="114" spans="1:16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6"/>
      <c r="N114" s="37"/>
      <c r="O114" s="37"/>
      <c r="P114" s="37"/>
    </row>
    <row r="115" spans="1:16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6"/>
      <c r="N115" s="37"/>
      <c r="O115" s="37"/>
      <c r="P115" s="37"/>
    </row>
    <row r="116" spans="1:16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6"/>
      <c r="N116" s="37"/>
      <c r="O116" s="37"/>
      <c r="P116" s="37"/>
    </row>
    <row r="117" spans="1:16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6"/>
      <c r="N117" s="37"/>
      <c r="O117" s="37"/>
      <c r="P117" s="37"/>
    </row>
    <row r="118" spans="1:16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6"/>
      <c r="N118" s="37"/>
      <c r="O118" s="37"/>
      <c r="P118" s="37"/>
    </row>
    <row r="119" spans="1:16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6"/>
      <c r="N119" s="37"/>
      <c r="O119" s="37"/>
      <c r="P119" s="37"/>
    </row>
    <row r="120" spans="1:16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6"/>
      <c r="N120" s="37"/>
      <c r="O120" s="37"/>
      <c r="P120" s="37"/>
    </row>
    <row r="121" spans="1:16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6"/>
      <c r="N121" s="37"/>
      <c r="O121" s="37"/>
      <c r="P121" s="37"/>
    </row>
    <row r="122" spans="1:16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</row>
    <row r="123" spans="1:16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6"/>
      <c r="N123" s="37"/>
      <c r="O123" s="37"/>
      <c r="P123" s="37"/>
    </row>
    <row r="124" spans="1:16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6"/>
      <c r="N124" s="37"/>
      <c r="O124" s="37"/>
      <c r="P124" s="37"/>
    </row>
    <row r="125" spans="1:16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6"/>
      <c r="N125" s="37"/>
      <c r="O125" s="37"/>
      <c r="P125" s="37"/>
    </row>
    <row r="126" spans="1:16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6"/>
      <c r="N126" s="37"/>
      <c r="O126" s="37"/>
      <c r="P126" s="37"/>
    </row>
    <row r="127" spans="1:16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6"/>
      <c r="N127" s="37"/>
      <c r="O127" s="37"/>
      <c r="P127" s="37"/>
    </row>
    <row r="128" spans="1:16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6"/>
      <c r="N128" s="37"/>
      <c r="O128" s="37"/>
      <c r="P128" s="37"/>
    </row>
    <row r="129" spans="1:16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6"/>
      <c r="N129" s="37"/>
      <c r="O129" s="37"/>
      <c r="P129" s="37"/>
    </row>
    <row r="130" spans="1:16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6"/>
      <c r="N130" s="37"/>
      <c r="O130" s="37"/>
      <c r="P130" s="37"/>
    </row>
    <row r="131" spans="1:16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6"/>
      <c r="N131" s="37"/>
      <c r="O131" s="37"/>
      <c r="P131" s="37"/>
    </row>
    <row r="132" spans="1:16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6"/>
      <c r="N132" s="37"/>
      <c r="O132" s="37"/>
      <c r="P132" s="37"/>
    </row>
    <row r="133" spans="1:16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6"/>
      <c r="N133" s="37"/>
      <c r="O133" s="37"/>
      <c r="P133" s="37"/>
    </row>
    <row r="134" spans="1:16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6"/>
      <c r="N134" s="37"/>
      <c r="O134" s="37"/>
      <c r="P134" s="37"/>
    </row>
    <row r="135" spans="1:16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6"/>
      <c r="N135" s="37"/>
      <c r="O135" s="37"/>
      <c r="P135" s="37"/>
    </row>
    <row r="136" spans="1:16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6"/>
      <c r="N136" s="37"/>
      <c r="O136" s="37"/>
      <c r="P136" s="37"/>
    </row>
    <row r="137" spans="1:16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6"/>
      <c r="N137" s="37"/>
      <c r="O137" s="37"/>
      <c r="P137" s="37"/>
    </row>
    <row r="138" spans="1:16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6"/>
      <c r="N138" s="37"/>
      <c r="O138" s="37"/>
      <c r="P138" s="37"/>
    </row>
    <row r="139" spans="1:16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6"/>
      <c r="N139" s="37"/>
      <c r="O139" s="37"/>
      <c r="P139" s="37"/>
    </row>
    <row r="140" spans="1:16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6"/>
      <c r="N140" s="37"/>
      <c r="O140" s="37"/>
      <c r="P140" s="37"/>
    </row>
    <row r="141" spans="1:16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6"/>
      <c r="N141" s="37"/>
      <c r="O141" s="37"/>
      <c r="P141" s="37"/>
    </row>
    <row r="142" spans="1:16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6"/>
      <c r="N142" s="37"/>
      <c r="O142" s="37"/>
      <c r="P142" s="37"/>
    </row>
    <row r="143" spans="1:16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6"/>
      <c r="N143" s="37"/>
      <c r="O143" s="37"/>
      <c r="P143" s="37"/>
    </row>
    <row r="144" spans="1:16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6"/>
      <c r="N144" s="37"/>
      <c r="O144" s="37"/>
      <c r="P144" s="37"/>
    </row>
    <row r="145" spans="1:16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6"/>
      <c r="N145" s="37"/>
      <c r="O145" s="37"/>
      <c r="P145" s="37"/>
    </row>
    <row r="146" spans="1:16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6"/>
      <c r="N146" s="37"/>
      <c r="O146" s="37"/>
      <c r="P146" s="37"/>
    </row>
    <row r="147" spans="1:16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6"/>
      <c r="N147" s="37"/>
      <c r="O147" s="37"/>
      <c r="P147" s="37"/>
    </row>
    <row r="148" spans="1:16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6"/>
      <c r="N148" s="37"/>
      <c r="O148" s="37"/>
      <c r="P148" s="37"/>
    </row>
    <row r="149" spans="1:16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6"/>
      <c r="N149" s="37"/>
      <c r="O149" s="37"/>
      <c r="P149" s="37"/>
    </row>
    <row r="150" spans="1:16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6"/>
      <c r="N150" s="37"/>
      <c r="O150" s="37"/>
      <c r="P150" s="37"/>
    </row>
    <row r="151" spans="1:16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6"/>
      <c r="N151" s="37"/>
      <c r="O151" s="37"/>
      <c r="P151" s="37"/>
    </row>
    <row r="152" spans="1:16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6"/>
      <c r="N152" s="37"/>
      <c r="O152" s="37"/>
      <c r="P152" s="37"/>
    </row>
    <row r="153" spans="1:16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6"/>
      <c r="N153" s="37"/>
      <c r="O153" s="37"/>
      <c r="P153" s="37"/>
    </row>
    <row r="154" spans="1:16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6"/>
      <c r="N154" s="37"/>
      <c r="O154" s="37"/>
      <c r="P154" s="37"/>
    </row>
    <row r="155" spans="1:16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6"/>
      <c r="N155" s="37"/>
      <c r="O155" s="37"/>
      <c r="P155" s="37"/>
    </row>
    <row r="156" spans="1:16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6"/>
      <c r="N156" s="37"/>
      <c r="O156" s="37"/>
      <c r="P156" s="37"/>
    </row>
    <row r="157" spans="1:16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6"/>
      <c r="N157" s="37"/>
      <c r="O157" s="37"/>
      <c r="P157" s="37"/>
    </row>
    <row r="158" spans="1:16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6"/>
      <c r="N158" s="37"/>
      <c r="O158" s="37"/>
      <c r="P158" s="37"/>
    </row>
    <row r="159" spans="1:16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6"/>
      <c r="N159" s="37"/>
      <c r="O159" s="37"/>
      <c r="P159" s="37"/>
    </row>
    <row r="160" spans="1:16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6"/>
      <c r="N160" s="37"/>
      <c r="O160" s="37"/>
      <c r="P160" s="37"/>
    </row>
    <row r="161" spans="1:16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6"/>
      <c r="N161" s="37"/>
      <c r="O161" s="37"/>
      <c r="P161" s="37"/>
    </row>
    <row r="162" spans="1:16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6"/>
      <c r="N162" s="37"/>
      <c r="O162" s="37"/>
      <c r="P162" s="37"/>
    </row>
    <row r="163" spans="1:16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6"/>
      <c r="N163" s="37"/>
      <c r="O163" s="37"/>
      <c r="P163" s="37"/>
    </row>
    <row r="164" spans="1:16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6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6"/>
      <c r="N165" s="37"/>
      <c r="O165" s="37"/>
      <c r="P165" s="37"/>
    </row>
    <row r="166" spans="1:16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6"/>
      <c r="N166" s="37"/>
      <c r="O166" s="37"/>
      <c r="P166" s="37"/>
    </row>
    <row r="167" spans="1:16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6"/>
      <c r="N167" s="37"/>
      <c r="O167" s="37"/>
      <c r="P167" s="37"/>
    </row>
    <row r="168" spans="1:16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6"/>
      <c r="N168" s="37"/>
      <c r="O168" s="37"/>
      <c r="P168" s="37"/>
    </row>
    <row r="169" spans="1:16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6"/>
      <c r="N169" s="37"/>
      <c r="O169" s="37"/>
      <c r="P169" s="37"/>
    </row>
    <row r="170" spans="1:16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6"/>
      <c r="N170" s="37"/>
      <c r="O170" s="37"/>
      <c r="P170" s="37"/>
    </row>
    <row r="171" spans="1:16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6"/>
      <c r="N171" s="37"/>
      <c r="O171" s="37"/>
      <c r="P171" s="37"/>
    </row>
    <row r="172" spans="1:16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6"/>
      <c r="N172" s="37"/>
      <c r="O172" s="37"/>
      <c r="P172" s="37"/>
    </row>
    <row r="173" spans="1:16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6"/>
      <c r="N173" s="37"/>
      <c r="O173" s="37"/>
      <c r="P173" s="37"/>
    </row>
    <row r="174" spans="1:16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6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6"/>
      <c r="N175" s="37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6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6"/>
      <c r="N177" s="37"/>
      <c r="O177" s="37"/>
      <c r="P177" s="37"/>
    </row>
    <row r="178" spans="1:16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6"/>
      <c r="N178" s="37"/>
      <c r="O178" s="37"/>
      <c r="P178" s="37"/>
    </row>
    <row r="179" spans="1:16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6"/>
      <c r="N179" s="37"/>
      <c r="O179" s="37"/>
      <c r="P179" s="37"/>
    </row>
    <row r="180" spans="1:16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6"/>
      <c r="N180" s="37"/>
      <c r="O180" s="37"/>
      <c r="P180" s="37"/>
    </row>
    <row r="181" spans="1:16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6"/>
      <c r="N181" s="37"/>
      <c r="O181" s="37"/>
      <c r="P181" s="37"/>
    </row>
    <row r="182" spans="1:16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6"/>
      <c r="N182" s="37"/>
      <c r="O182" s="37"/>
      <c r="P182" s="37"/>
    </row>
    <row r="183" spans="1:16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6"/>
      <c r="N183" s="37"/>
      <c r="O183" s="37"/>
      <c r="P183" s="37"/>
    </row>
    <row r="184" spans="1:16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6"/>
      <c r="N184" s="37"/>
      <c r="O184" s="37"/>
      <c r="P184" s="37"/>
    </row>
    <row r="185" spans="1:16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6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6"/>
      <c r="N186" s="37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6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6"/>
      <c r="N188" s="37"/>
      <c r="O188" s="37"/>
      <c r="P188" s="37"/>
    </row>
    <row r="189" spans="1:16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6"/>
      <c r="N189" s="37"/>
      <c r="O189" s="37"/>
      <c r="P189" s="37"/>
    </row>
    <row r="190" spans="1:16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6"/>
      <c r="N190" s="37"/>
      <c r="O190" s="37"/>
      <c r="P190" s="37"/>
    </row>
    <row r="191" spans="1:16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6"/>
      <c r="N191" s="37"/>
      <c r="O191" s="37"/>
      <c r="P191" s="37"/>
    </row>
    <row r="192" spans="1:16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6"/>
      <c r="N192" s="37"/>
      <c r="O192" s="37"/>
      <c r="P192" s="37"/>
    </row>
    <row r="193" spans="1:16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6"/>
      <c r="N193" s="37"/>
      <c r="O193" s="37"/>
      <c r="P193" s="37"/>
    </row>
    <row r="194" spans="1:16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6"/>
      <c r="N194" s="37"/>
      <c r="O194" s="37"/>
      <c r="P194" s="37"/>
    </row>
    <row r="195" spans="1:16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6"/>
      <c r="N195" s="37"/>
      <c r="O195" s="37"/>
      <c r="P195" s="37"/>
    </row>
    <row r="196" spans="1:16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6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6"/>
      <c r="N197" s="37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6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6"/>
      <c r="N199" s="37"/>
      <c r="O199" s="37"/>
      <c r="P199" s="37"/>
    </row>
    <row r="200" spans="1:16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6"/>
      <c r="N200" s="37"/>
      <c r="O200" s="37"/>
      <c r="P200" s="37"/>
    </row>
    <row r="201" spans="1:16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6"/>
      <c r="N201" s="37"/>
      <c r="O201" s="37"/>
      <c r="P201" s="37"/>
    </row>
    <row r="202" spans="1:16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6"/>
      <c r="N202" s="37"/>
      <c r="O202" s="37"/>
      <c r="P202" s="37"/>
    </row>
    <row r="203" spans="1:16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6"/>
      <c r="N203" s="37"/>
      <c r="O203" s="37"/>
      <c r="P203" s="37"/>
    </row>
    <row r="204" spans="1:16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6"/>
      <c r="N204" s="37"/>
      <c r="O204" s="37"/>
      <c r="P204" s="37"/>
    </row>
    <row r="205" spans="1:16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6"/>
      <c r="N205" s="37"/>
      <c r="O205" s="37"/>
      <c r="P205" s="37"/>
    </row>
    <row r="206" spans="1:16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6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6"/>
      <c r="N207" s="37"/>
      <c r="O207" s="37"/>
      <c r="P207" s="37"/>
    </row>
  </sheetData>
  <mergeCells count="4">
    <mergeCell ref="A3:M3"/>
    <mergeCell ref="I8:M8"/>
    <mergeCell ref="A5:G5"/>
    <mergeCell ref="A8:E10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7"/>
  <sheetViews>
    <sheetView zoomScale="50" zoomScaleNormal="50" workbookViewId="0" topLeftCell="A1">
      <selection activeCell="A8" sqref="A8:G8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8.28125" style="0" hidden="1" customWidth="1"/>
    <col min="7" max="7" width="127.00390625" style="0" customWidth="1"/>
    <col min="8" max="12" width="32.7109375" style="0" customWidth="1"/>
    <col min="13" max="13" width="32.7109375" style="2" customWidth="1"/>
  </cols>
  <sheetData>
    <row r="1" spans="1:30" ht="39.75" customHeight="1">
      <c r="A1" s="128" t="s">
        <v>214</v>
      </c>
      <c r="B1" s="34"/>
      <c r="C1" s="34"/>
      <c r="D1" s="34"/>
      <c r="E1" s="34"/>
      <c r="F1" s="34"/>
      <c r="G1" s="35"/>
      <c r="H1" s="36"/>
      <c r="I1" s="36"/>
      <c r="J1" s="36"/>
      <c r="K1" s="36"/>
      <c r="L1" s="37"/>
      <c r="M1" s="36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34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6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39.75" customHeight="1">
      <c r="A3" s="288" t="s">
        <v>968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7"/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7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39.75" customHeight="1">
      <c r="A6" s="299" t="s">
        <v>47</v>
      </c>
      <c r="B6" s="299"/>
      <c r="C6" s="299"/>
      <c r="D6" s="299"/>
      <c r="E6" s="299"/>
      <c r="F6" s="299"/>
      <c r="G6" s="299"/>
      <c r="H6" s="38"/>
      <c r="I6" s="203"/>
      <c r="J6" s="203"/>
      <c r="K6" s="205"/>
      <c r="L6" s="205"/>
      <c r="M6" s="3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9.75" customHeight="1">
      <c r="A7" s="41"/>
      <c r="B7" s="41"/>
      <c r="C7" s="41"/>
      <c r="D7" s="41"/>
      <c r="E7" s="41"/>
      <c r="F7" s="41"/>
      <c r="G7" s="39"/>
      <c r="H7" s="42"/>
      <c r="I7" s="43"/>
      <c r="J7" s="43"/>
      <c r="K7" s="43"/>
      <c r="L7" s="37"/>
      <c r="M7" s="3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:30" ht="39.75" customHeight="1" thickBot="1">
      <c r="A8" s="299" t="str">
        <f>+'De Para Anss '!A6:G6</f>
        <v>Posição: ABRIL 2003(Atualizado até 30.04.2003)</v>
      </c>
      <c r="B8" s="299"/>
      <c r="C8" s="299"/>
      <c r="D8" s="299"/>
      <c r="E8" s="299"/>
      <c r="F8" s="299"/>
      <c r="G8" s="299"/>
      <c r="H8" s="42"/>
      <c r="I8" s="44"/>
      <c r="J8" s="44"/>
      <c r="K8" s="44"/>
      <c r="L8" s="45"/>
      <c r="M8" s="130" t="s">
        <v>137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ht="34.5" customHeight="1" thickBot="1" thickTop="1">
      <c r="A9" s="289" t="s">
        <v>219</v>
      </c>
      <c r="B9" s="290"/>
      <c r="C9" s="290"/>
      <c r="D9" s="290"/>
      <c r="E9" s="291"/>
      <c r="F9" s="133"/>
      <c r="G9" s="61"/>
      <c r="H9" s="33" t="s">
        <v>690</v>
      </c>
      <c r="I9" s="298" t="s">
        <v>305</v>
      </c>
      <c r="J9" s="298"/>
      <c r="K9" s="298"/>
      <c r="L9" s="298"/>
      <c r="M9" s="298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ht="34.5" customHeight="1" thickTop="1">
      <c r="A10" s="292"/>
      <c r="B10" s="293"/>
      <c r="C10" s="293"/>
      <c r="D10" s="293"/>
      <c r="E10" s="294"/>
      <c r="F10" s="135"/>
      <c r="G10" s="46" t="s">
        <v>696</v>
      </c>
      <c r="H10" s="26">
        <v>2002</v>
      </c>
      <c r="I10" s="33" t="s">
        <v>304</v>
      </c>
      <c r="J10" s="33" t="s">
        <v>211</v>
      </c>
      <c r="K10" s="33" t="s">
        <v>212</v>
      </c>
      <c r="L10" s="33" t="s">
        <v>220</v>
      </c>
      <c r="M10" s="33" t="s">
        <v>213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ht="34.5" customHeight="1" thickBot="1">
      <c r="A11" s="295"/>
      <c r="B11" s="296"/>
      <c r="C11" s="296"/>
      <c r="D11" s="296"/>
      <c r="E11" s="297"/>
      <c r="F11" s="137"/>
      <c r="G11" s="81"/>
      <c r="H11" s="27" t="s">
        <v>218</v>
      </c>
      <c r="I11" s="27" t="s">
        <v>217</v>
      </c>
      <c r="J11" s="27" t="s">
        <v>216</v>
      </c>
      <c r="K11" s="27" t="s">
        <v>215</v>
      </c>
      <c r="L11" s="27" t="s">
        <v>222</v>
      </c>
      <c r="M11" s="27" t="s">
        <v>221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ht="12" customHeight="1" thickBot="1" thickTop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ht="39.75" customHeight="1" thickTop="1">
      <c r="A13" s="235" t="s">
        <v>321</v>
      </c>
      <c r="B13" s="236"/>
      <c r="C13" s="236"/>
      <c r="D13" s="236"/>
      <c r="E13" s="236"/>
      <c r="F13" s="236"/>
      <c r="G13" s="237"/>
      <c r="H13" s="222">
        <f aca="true" t="shared" si="0" ref="H13:M13">SUM(H16+H20+H26+H36+H39+H43)</f>
        <v>193021379</v>
      </c>
      <c r="I13" s="222">
        <f t="shared" si="0"/>
        <v>207110000</v>
      </c>
      <c r="J13" s="222">
        <f t="shared" si="0"/>
        <v>88480025.34</v>
      </c>
      <c r="K13" s="222">
        <f t="shared" si="0"/>
        <v>43082670.32</v>
      </c>
      <c r="L13" s="222">
        <f t="shared" si="0"/>
        <v>45397355.01999999</v>
      </c>
      <c r="M13" s="223">
        <f t="shared" si="0"/>
        <v>118629974.66000001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39.75" customHeight="1">
      <c r="A14" s="238" t="s">
        <v>318</v>
      </c>
      <c r="B14" s="239"/>
      <c r="C14" s="239"/>
      <c r="D14" s="239"/>
      <c r="E14" s="239"/>
      <c r="F14" s="239"/>
      <c r="G14" s="240"/>
      <c r="H14" s="227">
        <f aca="true" t="shared" si="1" ref="H14:M14">SUM(H20+H26+H36+H39+H43)</f>
        <v>132041642</v>
      </c>
      <c r="I14" s="227">
        <f t="shared" si="1"/>
        <v>127110000</v>
      </c>
      <c r="J14" s="227">
        <f t="shared" si="1"/>
        <v>37687146.52</v>
      </c>
      <c r="K14" s="227">
        <f t="shared" si="1"/>
        <v>26203157.39</v>
      </c>
      <c r="L14" s="227">
        <f t="shared" si="1"/>
        <v>11483989.13</v>
      </c>
      <c r="M14" s="228">
        <f t="shared" si="1"/>
        <v>89422853.48000002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ht="12" customHeight="1">
      <c r="A15" s="62"/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63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ht="39.75" customHeight="1">
      <c r="A16" s="224" t="s">
        <v>578</v>
      </c>
      <c r="B16" s="225"/>
      <c r="C16" s="225"/>
      <c r="D16" s="225"/>
      <c r="E16" s="225"/>
      <c r="F16" s="225"/>
      <c r="G16" s="240"/>
      <c r="H16" s="227">
        <f aca="true" t="shared" si="2" ref="H16:M16">SUM(H17:H19)</f>
        <v>60979737</v>
      </c>
      <c r="I16" s="229">
        <f t="shared" si="2"/>
        <v>80000000</v>
      </c>
      <c r="J16" s="229">
        <f t="shared" si="2"/>
        <v>50792878.82</v>
      </c>
      <c r="K16" s="229">
        <f t="shared" si="2"/>
        <v>16879512.93</v>
      </c>
      <c r="L16" s="229">
        <f t="shared" si="2"/>
        <v>33913365.88999999</v>
      </c>
      <c r="M16" s="228">
        <f t="shared" si="2"/>
        <v>29207121.18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ht="31.5" customHeight="1">
      <c r="A17" s="64" t="s">
        <v>702</v>
      </c>
      <c r="B17" s="57" t="s">
        <v>705</v>
      </c>
      <c r="C17" s="57" t="s">
        <v>939</v>
      </c>
      <c r="D17" s="57" t="s">
        <v>943</v>
      </c>
      <c r="E17" s="58" t="s">
        <v>951</v>
      </c>
      <c r="F17" s="58" t="s">
        <v>442</v>
      </c>
      <c r="G17" s="50" t="s">
        <v>28</v>
      </c>
      <c r="H17" s="51">
        <v>1105207</v>
      </c>
      <c r="I17" s="52">
        <v>2000000</v>
      </c>
      <c r="J17" s="52">
        <v>650000</v>
      </c>
      <c r="K17" s="52">
        <v>442289.27</v>
      </c>
      <c r="L17" s="52">
        <v>207710.73</v>
      </c>
      <c r="M17" s="65">
        <f>SUM(I17-J17)</f>
        <v>1350000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ht="31.5" customHeight="1">
      <c r="A18" s="64" t="s">
        <v>703</v>
      </c>
      <c r="B18" s="57" t="s">
        <v>706</v>
      </c>
      <c r="C18" s="57" t="s">
        <v>940</v>
      </c>
      <c r="D18" s="57" t="s">
        <v>945</v>
      </c>
      <c r="E18" s="58" t="s">
        <v>951</v>
      </c>
      <c r="F18" s="58" t="s">
        <v>4</v>
      </c>
      <c r="G18" s="53" t="s">
        <v>38</v>
      </c>
      <c r="H18" s="51">
        <v>0</v>
      </c>
      <c r="I18" s="52">
        <v>0</v>
      </c>
      <c r="J18" s="52">
        <v>0</v>
      </c>
      <c r="K18" s="52">
        <v>0</v>
      </c>
      <c r="L18" s="52">
        <v>0</v>
      </c>
      <c r="M18" s="65">
        <f aca="true" t="shared" si="3" ref="M18:M44">SUM(I18-J18)</f>
        <v>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31.5" customHeight="1">
      <c r="A19" s="64" t="s">
        <v>703</v>
      </c>
      <c r="B19" s="57" t="s">
        <v>706</v>
      </c>
      <c r="C19" s="57" t="s">
        <v>940</v>
      </c>
      <c r="D19" s="57" t="s">
        <v>944</v>
      </c>
      <c r="E19" s="58" t="s">
        <v>951</v>
      </c>
      <c r="F19" s="58" t="s">
        <v>441</v>
      </c>
      <c r="G19" s="50" t="s">
        <v>697</v>
      </c>
      <c r="H19" s="51">
        <v>59874530</v>
      </c>
      <c r="I19" s="52">
        <v>78000000</v>
      </c>
      <c r="J19" s="52">
        <v>50142878.82</v>
      </c>
      <c r="K19" s="52">
        <v>16437223.66</v>
      </c>
      <c r="L19" s="52">
        <v>33705655.16</v>
      </c>
      <c r="M19" s="65">
        <f t="shared" si="3"/>
        <v>27857121.18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39.75" customHeight="1">
      <c r="A20" s="224" t="s">
        <v>843</v>
      </c>
      <c r="B20" s="225"/>
      <c r="C20" s="225"/>
      <c r="D20" s="225"/>
      <c r="E20" s="225"/>
      <c r="F20" s="225"/>
      <c r="G20" s="226"/>
      <c r="H20" s="227">
        <f aca="true" t="shared" si="4" ref="H20:M20">SUM(H21:H25)</f>
        <v>33538769</v>
      </c>
      <c r="I20" s="229">
        <f t="shared" si="4"/>
        <v>43168000</v>
      </c>
      <c r="J20" s="229">
        <f t="shared" si="4"/>
        <v>16840596.39</v>
      </c>
      <c r="K20" s="229">
        <f t="shared" si="4"/>
        <v>12875285.93</v>
      </c>
      <c r="L20" s="229">
        <f t="shared" si="4"/>
        <v>3965310.46</v>
      </c>
      <c r="M20" s="228">
        <f t="shared" si="4"/>
        <v>26327403.61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31.5" customHeight="1">
      <c r="A21" s="66" t="s">
        <v>703</v>
      </c>
      <c r="B21" s="60" t="s">
        <v>706</v>
      </c>
      <c r="C21" s="60" t="s">
        <v>940</v>
      </c>
      <c r="D21" s="60" t="s">
        <v>953</v>
      </c>
      <c r="E21" s="59" t="s">
        <v>951</v>
      </c>
      <c r="F21" s="59" t="s">
        <v>443</v>
      </c>
      <c r="G21" s="50" t="s">
        <v>32</v>
      </c>
      <c r="H21" s="51">
        <v>22510028</v>
      </c>
      <c r="I21" s="52">
        <v>35268000</v>
      </c>
      <c r="J21" s="52">
        <v>16840596.39</v>
      </c>
      <c r="K21" s="52">
        <v>12875285.93</v>
      </c>
      <c r="L21" s="52">
        <v>3965310.46</v>
      </c>
      <c r="M21" s="65">
        <f t="shared" si="3"/>
        <v>18427403.61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31.5" customHeight="1">
      <c r="A22" s="66" t="s">
        <v>703</v>
      </c>
      <c r="B22" s="60" t="s">
        <v>706</v>
      </c>
      <c r="C22" s="60" t="s">
        <v>940</v>
      </c>
      <c r="D22" s="60" t="s">
        <v>954</v>
      </c>
      <c r="E22" s="59" t="s">
        <v>951</v>
      </c>
      <c r="F22" s="59" t="s">
        <v>444</v>
      </c>
      <c r="G22" s="50" t="s">
        <v>33</v>
      </c>
      <c r="H22" s="51">
        <v>939148</v>
      </c>
      <c r="I22" s="52">
        <v>0</v>
      </c>
      <c r="J22" s="52">
        <v>0</v>
      </c>
      <c r="K22" s="52">
        <v>0</v>
      </c>
      <c r="L22" s="52">
        <v>0</v>
      </c>
      <c r="M22" s="65">
        <f t="shared" si="3"/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31.5" customHeight="1">
      <c r="A23" s="66" t="s">
        <v>703</v>
      </c>
      <c r="B23" s="60" t="s">
        <v>706</v>
      </c>
      <c r="C23" s="60" t="s">
        <v>940</v>
      </c>
      <c r="D23" s="60" t="s">
        <v>955</v>
      </c>
      <c r="E23" s="59" t="s">
        <v>951</v>
      </c>
      <c r="F23" s="59" t="s">
        <v>298</v>
      </c>
      <c r="G23" s="50" t="s">
        <v>34</v>
      </c>
      <c r="H23" s="51">
        <v>2851808</v>
      </c>
      <c r="I23" s="52">
        <v>0</v>
      </c>
      <c r="J23" s="52">
        <v>0</v>
      </c>
      <c r="K23" s="52">
        <v>0</v>
      </c>
      <c r="L23" s="52">
        <v>0</v>
      </c>
      <c r="M23" s="65">
        <f t="shared" si="3"/>
        <v>0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31.5" customHeight="1">
      <c r="A24" s="66" t="s">
        <v>703</v>
      </c>
      <c r="B24" s="60" t="s">
        <v>223</v>
      </c>
      <c r="C24" s="60" t="s">
        <v>940</v>
      </c>
      <c r="D24" s="60" t="s">
        <v>224</v>
      </c>
      <c r="E24" s="59" t="s">
        <v>951</v>
      </c>
      <c r="F24" s="59" t="s">
        <v>299</v>
      </c>
      <c r="G24" s="54" t="s">
        <v>698</v>
      </c>
      <c r="H24" s="51">
        <v>7237785</v>
      </c>
      <c r="I24" s="52">
        <v>0</v>
      </c>
      <c r="J24" s="52">
        <v>0</v>
      </c>
      <c r="K24" s="52">
        <v>0</v>
      </c>
      <c r="L24" s="52">
        <v>0</v>
      </c>
      <c r="M24" s="65">
        <f>SUM(I24-J24)</f>
        <v>0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31.5" customHeight="1">
      <c r="A25" s="66" t="s">
        <v>703</v>
      </c>
      <c r="B25" s="60" t="s">
        <v>225</v>
      </c>
      <c r="C25" s="60" t="s">
        <v>227</v>
      </c>
      <c r="D25" s="60" t="s">
        <v>732</v>
      </c>
      <c r="E25" s="59" t="s">
        <v>171</v>
      </c>
      <c r="F25" s="59" t="s">
        <v>971</v>
      </c>
      <c r="G25" s="54" t="s">
        <v>733</v>
      </c>
      <c r="H25" s="51">
        <v>0</v>
      </c>
      <c r="I25" s="52">
        <v>7900000</v>
      </c>
      <c r="J25" s="52">
        <v>0</v>
      </c>
      <c r="K25" s="52">
        <v>0</v>
      </c>
      <c r="L25" s="52">
        <v>0</v>
      </c>
      <c r="M25" s="65">
        <f t="shared" si="3"/>
        <v>7900000</v>
      </c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39.75" customHeight="1">
      <c r="A26" s="224" t="s">
        <v>355</v>
      </c>
      <c r="B26" s="225"/>
      <c r="C26" s="225"/>
      <c r="D26" s="225"/>
      <c r="E26" s="225"/>
      <c r="F26" s="225"/>
      <c r="G26" s="226"/>
      <c r="H26" s="227">
        <f aca="true" t="shared" si="5" ref="H26:M26">SUM(H27:H35)</f>
        <v>89055732</v>
      </c>
      <c r="I26" s="229">
        <f t="shared" si="5"/>
        <v>73500000</v>
      </c>
      <c r="J26" s="229">
        <f t="shared" si="5"/>
        <v>17542827.56</v>
      </c>
      <c r="K26" s="229">
        <f t="shared" si="5"/>
        <v>12317839.12</v>
      </c>
      <c r="L26" s="229">
        <f t="shared" si="5"/>
        <v>5224988.44</v>
      </c>
      <c r="M26" s="228">
        <f t="shared" si="5"/>
        <v>55957172.440000005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ht="31.5" customHeight="1">
      <c r="A27" s="64" t="s">
        <v>703</v>
      </c>
      <c r="B27" s="57" t="s">
        <v>225</v>
      </c>
      <c r="C27" s="57" t="s">
        <v>227</v>
      </c>
      <c r="D27" s="57" t="s">
        <v>231</v>
      </c>
      <c r="E27" s="58" t="s">
        <v>951</v>
      </c>
      <c r="F27" s="58" t="s">
        <v>5</v>
      </c>
      <c r="G27" s="54" t="s">
        <v>479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65">
        <f t="shared" si="3"/>
        <v>0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ht="31.5" customHeight="1">
      <c r="A28" s="64" t="s">
        <v>703</v>
      </c>
      <c r="B28" s="57" t="s">
        <v>225</v>
      </c>
      <c r="C28" s="57" t="s">
        <v>227</v>
      </c>
      <c r="D28" s="57" t="s">
        <v>467</v>
      </c>
      <c r="E28" s="58" t="s">
        <v>951</v>
      </c>
      <c r="F28" s="58" t="s">
        <v>6</v>
      </c>
      <c r="G28" s="54" t="s">
        <v>480</v>
      </c>
      <c r="H28" s="51">
        <v>0</v>
      </c>
      <c r="I28" s="52">
        <v>0</v>
      </c>
      <c r="J28" s="52">
        <v>0</v>
      </c>
      <c r="K28" s="52">
        <v>0</v>
      </c>
      <c r="L28" s="52">
        <v>0</v>
      </c>
      <c r="M28" s="65">
        <f t="shared" si="3"/>
        <v>0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ht="31.5" customHeight="1">
      <c r="A29" s="64" t="s">
        <v>703</v>
      </c>
      <c r="B29" s="57" t="s">
        <v>225</v>
      </c>
      <c r="C29" s="57" t="s">
        <v>227</v>
      </c>
      <c r="D29" s="57" t="s">
        <v>468</v>
      </c>
      <c r="E29" s="58" t="s">
        <v>951</v>
      </c>
      <c r="F29" s="58" t="s">
        <v>7</v>
      </c>
      <c r="G29" s="54" t="s">
        <v>781</v>
      </c>
      <c r="H29" s="51">
        <v>78732390</v>
      </c>
      <c r="I29" s="52">
        <v>60000000</v>
      </c>
      <c r="J29" s="52">
        <v>14408743.11</v>
      </c>
      <c r="K29" s="52">
        <v>9947572.15</v>
      </c>
      <c r="L29" s="52">
        <v>4461170.96</v>
      </c>
      <c r="M29" s="65">
        <f t="shared" si="3"/>
        <v>45591256.89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ht="31.5" customHeight="1">
      <c r="A30" s="64" t="s">
        <v>703</v>
      </c>
      <c r="B30" s="57" t="s">
        <v>225</v>
      </c>
      <c r="C30" s="57" t="s">
        <v>228</v>
      </c>
      <c r="D30" s="57" t="s">
        <v>469</v>
      </c>
      <c r="E30" s="58" t="s">
        <v>951</v>
      </c>
      <c r="F30" s="58" t="s">
        <v>8</v>
      </c>
      <c r="G30" s="54" t="s">
        <v>481</v>
      </c>
      <c r="H30" s="51">
        <v>8491429</v>
      </c>
      <c r="I30" s="52">
        <v>9000000</v>
      </c>
      <c r="J30" s="52">
        <v>3005496.65</v>
      </c>
      <c r="K30" s="52">
        <v>2349977.78</v>
      </c>
      <c r="L30" s="52">
        <v>655518.87</v>
      </c>
      <c r="M30" s="65">
        <f t="shared" si="3"/>
        <v>5994503.35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31.5" customHeight="1">
      <c r="A31" s="64" t="s">
        <v>703</v>
      </c>
      <c r="B31" s="57" t="s">
        <v>226</v>
      </c>
      <c r="C31" s="57" t="s">
        <v>229</v>
      </c>
      <c r="D31" s="57" t="s">
        <v>470</v>
      </c>
      <c r="E31" s="58" t="s">
        <v>951</v>
      </c>
      <c r="F31" s="58" t="s">
        <v>301</v>
      </c>
      <c r="G31" s="55" t="s">
        <v>576</v>
      </c>
      <c r="H31" s="51">
        <v>327377</v>
      </c>
      <c r="I31" s="52">
        <v>2500000</v>
      </c>
      <c r="J31" s="52">
        <v>21587.8</v>
      </c>
      <c r="K31" s="52">
        <v>8335</v>
      </c>
      <c r="L31" s="52">
        <v>13252.8</v>
      </c>
      <c r="M31" s="65">
        <f t="shared" si="3"/>
        <v>2478412.2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ht="31.5" customHeight="1">
      <c r="A32" s="64" t="s">
        <v>703</v>
      </c>
      <c r="B32" s="57" t="s">
        <v>339</v>
      </c>
      <c r="C32" s="57" t="s">
        <v>230</v>
      </c>
      <c r="D32" s="57" t="s">
        <v>471</v>
      </c>
      <c r="E32" s="58" t="s">
        <v>951</v>
      </c>
      <c r="F32" s="58" t="s">
        <v>9</v>
      </c>
      <c r="G32" s="55" t="s">
        <v>482</v>
      </c>
      <c r="H32" s="51">
        <v>175835</v>
      </c>
      <c r="I32" s="52">
        <v>250000</v>
      </c>
      <c r="J32" s="52">
        <v>47000</v>
      </c>
      <c r="K32" s="52">
        <v>4160.76</v>
      </c>
      <c r="L32" s="52">
        <v>42839.24</v>
      </c>
      <c r="M32" s="65">
        <f t="shared" si="3"/>
        <v>203000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ht="31.5" customHeight="1">
      <c r="A33" s="64" t="s">
        <v>703</v>
      </c>
      <c r="B33" s="57" t="s">
        <v>956</v>
      </c>
      <c r="C33" s="57" t="s">
        <v>230</v>
      </c>
      <c r="D33" s="57" t="s">
        <v>472</v>
      </c>
      <c r="E33" s="58" t="s">
        <v>951</v>
      </c>
      <c r="F33" s="58" t="s">
        <v>10</v>
      </c>
      <c r="G33" s="55" t="s">
        <v>297</v>
      </c>
      <c r="H33" s="51">
        <v>808701</v>
      </c>
      <c r="I33" s="52">
        <v>900000</v>
      </c>
      <c r="J33" s="52">
        <v>60000</v>
      </c>
      <c r="K33" s="52">
        <v>7793.43</v>
      </c>
      <c r="L33" s="52">
        <v>52206.57</v>
      </c>
      <c r="M33" s="65">
        <f t="shared" si="3"/>
        <v>840000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ht="31.5" customHeight="1">
      <c r="A34" s="64" t="s">
        <v>703</v>
      </c>
      <c r="B34" s="57" t="s">
        <v>225</v>
      </c>
      <c r="C34" s="57" t="s">
        <v>230</v>
      </c>
      <c r="D34" s="57" t="s">
        <v>473</v>
      </c>
      <c r="E34" s="58" t="s">
        <v>951</v>
      </c>
      <c r="F34" s="58" t="s">
        <v>11</v>
      </c>
      <c r="G34" s="55" t="s">
        <v>575</v>
      </c>
      <c r="H34" s="51">
        <v>520000</v>
      </c>
      <c r="I34" s="52">
        <v>850000</v>
      </c>
      <c r="J34" s="52">
        <v>0</v>
      </c>
      <c r="K34" s="52">
        <v>0</v>
      </c>
      <c r="L34" s="52">
        <v>0</v>
      </c>
      <c r="M34" s="65">
        <f t="shared" si="3"/>
        <v>850000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ht="31.5" customHeight="1">
      <c r="A35" s="64" t="s">
        <v>703</v>
      </c>
      <c r="B35" s="57" t="s">
        <v>956</v>
      </c>
      <c r="C35" s="57" t="s">
        <v>230</v>
      </c>
      <c r="D35" s="57" t="s">
        <v>474</v>
      </c>
      <c r="E35" s="58" t="s">
        <v>475</v>
      </c>
      <c r="F35" s="58" t="s">
        <v>12</v>
      </c>
      <c r="G35" s="55" t="s">
        <v>483</v>
      </c>
      <c r="H35" s="51">
        <v>0</v>
      </c>
      <c r="I35" s="52">
        <v>0</v>
      </c>
      <c r="J35" s="52">
        <v>0</v>
      </c>
      <c r="K35" s="52">
        <v>0</v>
      </c>
      <c r="L35" s="52">
        <v>0</v>
      </c>
      <c r="M35" s="65">
        <f t="shared" si="3"/>
        <v>0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39.75" customHeight="1">
      <c r="A36" s="224" t="s">
        <v>356</v>
      </c>
      <c r="B36" s="225"/>
      <c r="C36" s="225"/>
      <c r="D36" s="225"/>
      <c r="E36" s="225"/>
      <c r="F36" s="225"/>
      <c r="G36" s="226"/>
      <c r="H36" s="227">
        <f aca="true" t="shared" si="6" ref="H36:M36">SUM(H37:H38)</f>
        <v>6478905</v>
      </c>
      <c r="I36" s="229">
        <f t="shared" si="6"/>
        <v>6700000</v>
      </c>
      <c r="J36" s="229">
        <f t="shared" si="6"/>
        <v>316663.52</v>
      </c>
      <c r="K36" s="229">
        <f t="shared" si="6"/>
        <v>205589.35</v>
      </c>
      <c r="L36" s="229">
        <f t="shared" si="6"/>
        <v>111074.17</v>
      </c>
      <c r="M36" s="228">
        <f t="shared" si="6"/>
        <v>6383336.4799999995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ht="31.5" customHeight="1">
      <c r="A37" s="66" t="s">
        <v>703</v>
      </c>
      <c r="B37" s="60" t="s">
        <v>339</v>
      </c>
      <c r="C37" s="60" t="s">
        <v>476</v>
      </c>
      <c r="D37" s="60" t="s">
        <v>477</v>
      </c>
      <c r="E37" s="59" t="s">
        <v>951</v>
      </c>
      <c r="F37" s="59" t="s">
        <v>13</v>
      </c>
      <c r="G37" s="55" t="s">
        <v>574</v>
      </c>
      <c r="H37" s="51">
        <v>1521773</v>
      </c>
      <c r="I37" s="52">
        <v>1700000</v>
      </c>
      <c r="J37" s="52">
        <v>115618.99</v>
      </c>
      <c r="K37" s="52">
        <v>36204.09</v>
      </c>
      <c r="L37" s="52">
        <v>79414.9</v>
      </c>
      <c r="M37" s="65">
        <f t="shared" si="3"/>
        <v>1584381.01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31.5" customHeight="1">
      <c r="A38" s="66" t="s">
        <v>703</v>
      </c>
      <c r="B38" s="60" t="s">
        <v>956</v>
      </c>
      <c r="C38" s="60" t="s">
        <v>476</v>
      </c>
      <c r="D38" s="60" t="s">
        <v>478</v>
      </c>
      <c r="E38" s="59" t="s">
        <v>951</v>
      </c>
      <c r="F38" s="59" t="s">
        <v>14</v>
      </c>
      <c r="G38" s="54" t="s">
        <v>577</v>
      </c>
      <c r="H38" s="51">
        <v>4957132</v>
      </c>
      <c r="I38" s="52">
        <v>5000000</v>
      </c>
      <c r="J38" s="52">
        <v>201044.53</v>
      </c>
      <c r="K38" s="52">
        <v>169385.26</v>
      </c>
      <c r="L38" s="52">
        <v>31659.27</v>
      </c>
      <c r="M38" s="65">
        <f t="shared" si="3"/>
        <v>4798955.47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ht="39.75" customHeight="1">
      <c r="A39" s="224" t="s">
        <v>519</v>
      </c>
      <c r="B39" s="225"/>
      <c r="C39" s="225"/>
      <c r="D39" s="225"/>
      <c r="E39" s="225"/>
      <c r="F39" s="225"/>
      <c r="G39" s="226"/>
      <c r="H39" s="227">
        <f aca="true" t="shared" si="7" ref="H39:M39">SUM(H40:H42)</f>
        <v>2244444</v>
      </c>
      <c r="I39" s="229">
        <f t="shared" si="7"/>
        <v>2302000</v>
      </c>
      <c r="J39" s="229">
        <f t="shared" si="7"/>
        <v>2177067.05</v>
      </c>
      <c r="K39" s="229">
        <f t="shared" si="7"/>
        <v>757264.39</v>
      </c>
      <c r="L39" s="229">
        <f t="shared" si="7"/>
        <v>1419802.6600000001</v>
      </c>
      <c r="M39" s="228">
        <f t="shared" si="7"/>
        <v>124932.95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31.5" customHeight="1">
      <c r="A40" s="66" t="s">
        <v>703</v>
      </c>
      <c r="B40" s="60" t="s">
        <v>202</v>
      </c>
      <c r="C40" s="60" t="s">
        <v>229</v>
      </c>
      <c r="D40" s="60" t="s">
        <v>205</v>
      </c>
      <c r="E40" s="59" t="s">
        <v>951</v>
      </c>
      <c r="F40" s="59" t="s">
        <v>0</v>
      </c>
      <c r="G40" s="54" t="s">
        <v>699</v>
      </c>
      <c r="H40" s="51">
        <v>1259544</v>
      </c>
      <c r="I40" s="52">
        <v>1192000</v>
      </c>
      <c r="J40" s="52">
        <v>1192000</v>
      </c>
      <c r="K40" s="52">
        <v>422619.46</v>
      </c>
      <c r="L40" s="52">
        <v>769380.54</v>
      </c>
      <c r="M40" s="65">
        <f t="shared" si="3"/>
        <v>0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31.5" customHeight="1">
      <c r="A41" s="66" t="s">
        <v>703</v>
      </c>
      <c r="B41" s="60" t="s">
        <v>203</v>
      </c>
      <c r="C41" s="60" t="s">
        <v>229</v>
      </c>
      <c r="D41" s="60" t="s">
        <v>206</v>
      </c>
      <c r="E41" s="59" t="s">
        <v>951</v>
      </c>
      <c r="F41" s="59" t="s">
        <v>1</v>
      </c>
      <c r="G41" s="54" t="s">
        <v>700</v>
      </c>
      <c r="H41" s="51">
        <v>834600</v>
      </c>
      <c r="I41" s="52">
        <v>870000</v>
      </c>
      <c r="J41" s="52">
        <v>870000</v>
      </c>
      <c r="K41" s="52">
        <v>288382.19</v>
      </c>
      <c r="L41" s="52">
        <v>581617.81</v>
      </c>
      <c r="M41" s="65">
        <f t="shared" si="3"/>
        <v>0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31.5" customHeight="1">
      <c r="A42" s="66" t="s">
        <v>703</v>
      </c>
      <c r="B42" s="60" t="s">
        <v>204</v>
      </c>
      <c r="C42" s="60" t="s">
        <v>229</v>
      </c>
      <c r="D42" s="60" t="s">
        <v>207</v>
      </c>
      <c r="E42" s="59" t="s">
        <v>951</v>
      </c>
      <c r="F42" s="59" t="s">
        <v>2</v>
      </c>
      <c r="G42" s="54" t="s">
        <v>484</v>
      </c>
      <c r="H42" s="51">
        <v>150300</v>
      </c>
      <c r="I42" s="52">
        <v>240000</v>
      </c>
      <c r="J42" s="52">
        <v>115067.05</v>
      </c>
      <c r="K42" s="52">
        <v>46262.74</v>
      </c>
      <c r="L42" s="52">
        <v>68804.31</v>
      </c>
      <c r="M42" s="65">
        <f t="shared" si="3"/>
        <v>124932.95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ht="39.75" customHeight="1">
      <c r="A43" s="224" t="s">
        <v>302</v>
      </c>
      <c r="B43" s="225"/>
      <c r="C43" s="225"/>
      <c r="D43" s="225"/>
      <c r="E43" s="225"/>
      <c r="F43" s="225"/>
      <c r="G43" s="226"/>
      <c r="H43" s="227">
        <f aca="true" t="shared" si="8" ref="H43:M43">SUM(H44)</f>
        <v>723792</v>
      </c>
      <c r="I43" s="229">
        <f t="shared" si="8"/>
        <v>1440000</v>
      </c>
      <c r="J43" s="229">
        <f t="shared" si="8"/>
        <v>809992</v>
      </c>
      <c r="K43" s="229">
        <f t="shared" si="8"/>
        <v>47178.6</v>
      </c>
      <c r="L43" s="229">
        <f t="shared" si="8"/>
        <v>762813.4</v>
      </c>
      <c r="M43" s="228">
        <f t="shared" si="8"/>
        <v>630008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ht="31.5" customHeight="1">
      <c r="A44" s="66" t="s">
        <v>703</v>
      </c>
      <c r="B44" s="60" t="s">
        <v>208</v>
      </c>
      <c r="C44" s="60" t="s">
        <v>229</v>
      </c>
      <c r="D44" s="60" t="s">
        <v>209</v>
      </c>
      <c r="E44" s="59" t="s">
        <v>951</v>
      </c>
      <c r="F44" s="59" t="s">
        <v>3</v>
      </c>
      <c r="G44" s="55" t="s">
        <v>701</v>
      </c>
      <c r="H44" s="51">
        <v>723792</v>
      </c>
      <c r="I44" s="52">
        <v>1440000</v>
      </c>
      <c r="J44" s="52">
        <v>809992</v>
      </c>
      <c r="K44" s="52">
        <v>47178.6</v>
      </c>
      <c r="L44" s="52">
        <v>762813.4</v>
      </c>
      <c r="M44" s="65">
        <f t="shared" si="3"/>
        <v>630008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ht="15" customHeight="1" thickBot="1">
      <c r="A45" s="241"/>
      <c r="B45" s="242"/>
      <c r="C45" s="242"/>
      <c r="D45" s="242"/>
      <c r="E45" s="242"/>
      <c r="F45" s="242"/>
      <c r="G45" s="243"/>
      <c r="H45" s="244"/>
      <c r="I45" s="244"/>
      <c r="J45" s="244"/>
      <c r="K45" s="244"/>
      <c r="L45" s="244"/>
      <c r="M45" s="24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ht="26.25" thickTop="1">
      <c r="A46" s="47"/>
      <c r="B46" s="47"/>
      <c r="C46" s="47"/>
      <c r="D46" s="47"/>
      <c r="E46" s="47"/>
      <c r="F46" s="47"/>
      <c r="G46" s="56"/>
      <c r="H46" s="56"/>
      <c r="I46" s="36"/>
      <c r="J46" s="36"/>
      <c r="K46" s="36"/>
      <c r="L46" s="47"/>
      <c r="M46" s="36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ht="25.5">
      <c r="A47" s="47"/>
      <c r="B47" s="47"/>
      <c r="C47" s="47"/>
      <c r="D47" s="47"/>
      <c r="E47" s="47"/>
      <c r="F47" s="47"/>
      <c r="G47" s="56"/>
      <c r="H47" s="56"/>
      <c r="I47" s="36"/>
      <c r="J47" s="36"/>
      <c r="K47" s="36"/>
      <c r="L47" s="47"/>
      <c r="M47" s="36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ht="25.5">
      <c r="A48" s="47"/>
      <c r="B48" s="47"/>
      <c r="C48" s="47"/>
      <c r="D48" s="47"/>
      <c r="E48" s="47"/>
      <c r="F48" s="47"/>
      <c r="G48" s="56"/>
      <c r="H48" s="56"/>
      <c r="I48" s="36"/>
      <c r="J48" s="36"/>
      <c r="K48" s="36"/>
      <c r="L48" s="47"/>
      <c r="M48" s="36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ht="25.5">
      <c r="A49" s="47"/>
      <c r="B49" s="47"/>
      <c r="C49" s="47"/>
      <c r="D49" s="47"/>
      <c r="E49" s="47"/>
      <c r="F49" s="47"/>
      <c r="G49" s="56"/>
      <c r="H49" s="56"/>
      <c r="I49" s="36"/>
      <c r="J49" s="36"/>
      <c r="K49" s="36"/>
      <c r="L49" s="47"/>
      <c r="M49" s="36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ht="25.5">
      <c r="A50" s="47"/>
      <c r="B50" s="47"/>
      <c r="C50" s="47"/>
      <c r="D50" s="47"/>
      <c r="E50" s="47"/>
      <c r="F50" s="47"/>
      <c r="G50" s="56"/>
      <c r="H50" s="56"/>
      <c r="I50" s="36"/>
      <c r="J50" s="36"/>
      <c r="K50" s="36"/>
      <c r="L50" s="47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ht="25.5">
      <c r="A51" s="47"/>
      <c r="B51" s="47"/>
      <c r="C51" s="47"/>
      <c r="D51" s="47"/>
      <c r="E51" s="47"/>
      <c r="F51" s="47"/>
      <c r="G51" s="56"/>
      <c r="H51" s="56"/>
      <c r="I51" s="36"/>
      <c r="J51" s="36"/>
      <c r="K51" s="36"/>
      <c r="L51" s="47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ht="25.5">
      <c r="A52" s="47"/>
      <c r="B52" s="47"/>
      <c r="C52" s="47"/>
      <c r="D52" s="47"/>
      <c r="E52" s="47"/>
      <c r="F52" s="47"/>
      <c r="G52" s="56"/>
      <c r="H52" s="56"/>
      <c r="I52" s="36"/>
      <c r="J52" s="36"/>
      <c r="K52" s="36"/>
      <c r="L52" s="47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ht="25.5">
      <c r="A53" s="47"/>
      <c r="B53" s="47"/>
      <c r="C53" s="47"/>
      <c r="D53" s="47"/>
      <c r="E53" s="47"/>
      <c r="F53" s="47"/>
      <c r="G53" s="56"/>
      <c r="H53" s="56"/>
      <c r="I53" s="36"/>
      <c r="J53" s="36"/>
      <c r="K53" s="36"/>
      <c r="L53" s="47"/>
      <c r="M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ht="25.5">
      <c r="A54" s="47" t="s">
        <v>136</v>
      </c>
      <c r="B54" s="47"/>
      <c r="C54" s="47"/>
      <c r="D54" s="47"/>
      <c r="E54" s="47"/>
      <c r="F54" s="47"/>
      <c r="G54" s="56"/>
      <c r="H54" s="56"/>
      <c r="I54" s="36"/>
      <c r="J54" s="36"/>
      <c r="K54" s="36"/>
      <c r="L54" s="47"/>
      <c r="M54" s="36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ht="25.5">
      <c r="A55" s="47"/>
      <c r="B55" s="47"/>
      <c r="C55" s="47"/>
      <c r="D55" s="47"/>
      <c r="E55" s="47"/>
      <c r="F55" s="47"/>
      <c r="G55" s="56"/>
      <c r="H55" s="56"/>
      <c r="I55" s="36"/>
      <c r="J55" s="36"/>
      <c r="K55" s="36"/>
      <c r="L55" s="47"/>
      <c r="M55" s="36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ht="25.5">
      <c r="A56" s="47"/>
      <c r="B56" s="47"/>
      <c r="C56" s="47"/>
      <c r="D56" s="47"/>
      <c r="E56" s="47"/>
      <c r="F56" s="47"/>
      <c r="G56" s="56"/>
      <c r="H56" s="56"/>
      <c r="I56" s="36"/>
      <c r="J56" s="36"/>
      <c r="K56" s="36"/>
      <c r="L56" s="4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ht="25.5">
      <c r="A57" s="47"/>
      <c r="B57" s="47"/>
      <c r="C57" s="47"/>
      <c r="D57" s="47"/>
      <c r="E57" s="47"/>
      <c r="F57" s="47"/>
      <c r="G57" s="56"/>
      <c r="H57" s="56"/>
      <c r="I57" s="36"/>
      <c r="J57" s="36"/>
      <c r="K57" s="36"/>
      <c r="L57" s="47"/>
      <c r="M57" s="36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ht="25.5">
      <c r="A58" s="47"/>
      <c r="B58" s="47"/>
      <c r="C58" s="47"/>
      <c r="D58" s="47"/>
      <c r="E58" s="47"/>
      <c r="F58" s="47"/>
      <c r="G58" s="56"/>
      <c r="H58" s="56"/>
      <c r="I58" s="36"/>
      <c r="J58" s="36"/>
      <c r="K58" s="36"/>
      <c r="L58" s="47"/>
      <c r="M58" s="36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ht="25.5">
      <c r="A59" s="47"/>
      <c r="B59" s="47"/>
      <c r="C59" s="47"/>
      <c r="D59" s="47"/>
      <c r="E59" s="47"/>
      <c r="F59" s="47"/>
      <c r="G59" s="56"/>
      <c r="H59" s="56"/>
      <c r="I59" s="36"/>
      <c r="J59" s="36"/>
      <c r="K59" s="36"/>
      <c r="L59" s="47"/>
      <c r="M59" s="36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ht="25.5">
      <c r="A60" s="47"/>
      <c r="B60" s="47"/>
      <c r="C60" s="47"/>
      <c r="D60" s="47"/>
      <c r="E60" s="47"/>
      <c r="F60" s="47"/>
      <c r="G60" s="56"/>
      <c r="H60" s="56"/>
      <c r="I60" s="36"/>
      <c r="J60" s="36"/>
      <c r="K60" s="36"/>
      <c r="L60" s="47"/>
      <c r="M60" s="3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ht="25.5">
      <c r="A61" s="47"/>
      <c r="B61" s="47"/>
      <c r="C61" s="47"/>
      <c r="D61" s="47"/>
      <c r="E61" s="47"/>
      <c r="F61" s="47"/>
      <c r="G61" s="56"/>
      <c r="H61" s="56"/>
      <c r="I61" s="36"/>
      <c r="J61" s="36"/>
      <c r="K61" s="36"/>
      <c r="L61" s="47"/>
      <c r="M61" s="36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ht="25.5">
      <c r="A62" s="47"/>
      <c r="B62" s="47"/>
      <c r="C62" s="47"/>
      <c r="D62" s="47"/>
      <c r="E62" s="47"/>
      <c r="F62" s="47"/>
      <c r="G62" s="56"/>
      <c r="H62" s="56"/>
      <c r="I62" s="36"/>
      <c r="J62" s="36"/>
      <c r="K62" s="36"/>
      <c r="L62" s="47"/>
      <c r="M62" s="3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ht="25.5">
      <c r="A63" s="47"/>
      <c r="B63" s="47"/>
      <c r="C63" s="47"/>
      <c r="D63" s="47"/>
      <c r="E63" s="47"/>
      <c r="F63" s="47"/>
      <c r="G63" s="56"/>
      <c r="H63" s="56"/>
      <c r="I63" s="36"/>
      <c r="J63" s="36"/>
      <c r="K63" s="36"/>
      <c r="L63" s="47"/>
      <c r="M63" s="3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ht="25.5">
      <c r="A64" s="47"/>
      <c r="B64" s="47"/>
      <c r="C64" s="47"/>
      <c r="D64" s="47"/>
      <c r="E64" s="47"/>
      <c r="F64" s="47"/>
      <c r="G64" s="56"/>
      <c r="H64" s="56"/>
      <c r="I64" s="56"/>
      <c r="J64" s="56"/>
      <c r="K64" s="56"/>
      <c r="L64" s="47"/>
      <c r="M64" s="3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ht="25.5">
      <c r="A65" s="47"/>
      <c r="B65" s="47"/>
      <c r="C65" s="47"/>
      <c r="D65" s="47"/>
      <c r="E65" s="47"/>
      <c r="F65" s="47"/>
      <c r="G65" s="56"/>
      <c r="H65" s="56"/>
      <c r="I65" s="56"/>
      <c r="J65" s="56"/>
      <c r="K65" s="56"/>
      <c r="L65" s="47"/>
      <c r="M65" s="3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ht="25.5">
      <c r="A66" s="47"/>
      <c r="B66" s="47"/>
      <c r="C66" s="47"/>
      <c r="D66" s="47"/>
      <c r="E66" s="47"/>
      <c r="F66" s="47"/>
      <c r="G66" s="56"/>
      <c r="H66" s="56"/>
      <c r="I66" s="56"/>
      <c r="J66" s="56"/>
      <c r="K66" s="56"/>
      <c r="L66" s="47"/>
      <c r="M66" s="3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ht="25.5">
      <c r="A67" s="47"/>
      <c r="B67" s="47"/>
      <c r="C67" s="47"/>
      <c r="D67" s="47"/>
      <c r="E67" s="47"/>
      <c r="F67" s="47"/>
      <c r="G67" s="56"/>
      <c r="H67" s="56"/>
      <c r="I67" s="56"/>
      <c r="J67" s="56"/>
      <c r="K67" s="56"/>
      <c r="L67" s="47"/>
      <c r="M67" s="3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ht="25.5">
      <c r="A68" s="47"/>
      <c r="B68" s="47"/>
      <c r="C68" s="47"/>
      <c r="D68" s="47"/>
      <c r="E68" s="47"/>
      <c r="F68" s="47"/>
      <c r="G68" s="56"/>
      <c r="H68" s="56"/>
      <c r="I68" s="56"/>
      <c r="J68" s="56"/>
      <c r="K68" s="56"/>
      <c r="L68" s="47"/>
      <c r="M68" s="3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ht="25.5">
      <c r="A69" s="47"/>
      <c r="B69" s="47"/>
      <c r="C69" s="47"/>
      <c r="D69" s="47"/>
      <c r="E69" s="47"/>
      <c r="F69" s="47"/>
      <c r="G69" s="56"/>
      <c r="H69" s="56"/>
      <c r="I69" s="56"/>
      <c r="J69" s="56"/>
      <c r="K69" s="56"/>
      <c r="L69" s="47"/>
      <c r="M69" s="36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ht="25.5">
      <c r="A70" s="47"/>
      <c r="B70" s="47"/>
      <c r="C70" s="47"/>
      <c r="D70" s="47"/>
      <c r="E70" s="47"/>
      <c r="F70" s="47"/>
      <c r="G70" s="56"/>
      <c r="H70" s="56"/>
      <c r="I70" s="56"/>
      <c r="J70" s="56"/>
      <c r="K70" s="56"/>
      <c r="L70" s="47"/>
      <c r="M70" s="36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ht="25.5">
      <c r="A71" s="47"/>
      <c r="B71" s="47"/>
      <c r="C71" s="47"/>
      <c r="D71" s="47"/>
      <c r="E71" s="47"/>
      <c r="F71" s="47"/>
      <c r="G71" s="56"/>
      <c r="H71" s="56"/>
      <c r="I71" s="56"/>
      <c r="J71" s="56"/>
      <c r="K71" s="56"/>
      <c r="L71" s="47"/>
      <c r="M71" s="36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ht="25.5">
      <c r="A72" s="47"/>
      <c r="B72" s="47"/>
      <c r="C72" s="47"/>
      <c r="D72" s="47"/>
      <c r="E72" s="47"/>
      <c r="F72" s="47"/>
      <c r="G72" s="56"/>
      <c r="H72" s="56"/>
      <c r="I72" s="56"/>
      <c r="J72" s="56"/>
      <c r="K72" s="56"/>
      <c r="L72" s="47"/>
      <c r="M72" s="36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ht="25.5">
      <c r="A73" s="47"/>
      <c r="B73" s="47"/>
      <c r="C73" s="47"/>
      <c r="D73" s="47"/>
      <c r="E73" s="47"/>
      <c r="F73" s="47"/>
      <c r="G73" s="56"/>
      <c r="H73" s="56"/>
      <c r="I73" s="56"/>
      <c r="J73" s="56"/>
      <c r="K73" s="56"/>
      <c r="L73" s="47"/>
      <c r="M73" s="36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ht="25.5">
      <c r="A74" s="47"/>
      <c r="B74" s="47"/>
      <c r="C74" s="47"/>
      <c r="D74" s="47"/>
      <c r="E74" s="47"/>
      <c r="F74" s="47"/>
      <c r="G74" s="56"/>
      <c r="H74" s="56"/>
      <c r="I74" s="56"/>
      <c r="J74" s="56"/>
      <c r="K74" s="56"/>
      <c r="L74" s="47"/>
      <c r="M74" s="36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ht="25.5">
      <c r="A75" s="47"/>
      <c r="B75" s="47"/>
      <c r="C75" s="47"/>
      <c r="D75" s="47"/>
      <c r="E75" s="47"/>
      <c r="F75" s="47"/>
      <c r="G75" s="56"/>
      <c r="H75" s="56"/>
      <c r="I75" s="56"/>
      <c r="J75" s="56"/>
      <c r="K75" s="56"/>
      <c r="L75" s="47"/>
      <c r="M75" s="36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ht="25.5">
      <c r="A76" s="47"/>
      <c r="B76" s="47"/>
      <c r="C76" s="47"/>
      <c r="D76" s="47"/>
      <c r="E76" s="47"/>
      <c r="F76" s="47"/>
      <c r="G76" s="56"/>
      <c r="H76" s="56"/>
      <c r="I76" s="56"/>
      <c r="J76" s="56"/>
      <c r="K76" s="56"/>
      <c r="L76" s="47"/>
      <c r="M76" s="36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ht="25.5">
      <c r="A77" s="47"/>
      <c r="B77" s="47"/>
      <c r="C77" s="47"/>
      <c r="D77" s="47"/>
      <c r="E77" s="47"/>
      <c r="F77" s="47"/>
      <c r="G77" s="56"/>
      <c r="H77" s="56"/>
      <c r="I77" s="56"/>
      <c r="J77" s="56"/>
      <c r="K77" s="56"/>
      <c r="L77" s="47"/>
      <c r="M77" s="36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ht="25.5">
      <c r="A78" s="47"/>
      <c r="B78" s="47"/>
      <c r="C78" s="47"/>
      <c r="D78" s="47"/>
      <c r="E78" s="47"/>
      <c r="F78" s="47"/>
      <c r="G78" s="56"/>
      <c r="H78" s="56"/>
      <c r="I78" s="56"/>
      <c r="J78" s="56"/>
      <c r="K78" s="56"/>
      <c r="L78" s="47"/>
      <c r="M78" s="36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ht="25.5">
      <c r="A79" s="47"/>
      <c r="B79" s="47"/>
      <c r="C79" s="47"/>
      <c r="D79" s="47"/>
      <c r="E79" s="47"/>
      <c r="F79" s="47"/>
      <c r="G79" s="56"/>
      <c r="H79" s="56"/>
      <c r="I79" s="56"/>
      <c r="J79" s="56"/>
      <c r="K79" s="56"/>
      <c r="L79" s="47"/>
      <c r="M79" s="3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ht="25.5">
      <c r="A80" s="47"/>
      <c r="B80" s="47"/>
      <c r="C80" s="47"/>
      <c r="D80" s="47"/>
      <c r="E80" s="47"/>
      <c r="F80" s="47"/>
      <c r="G80" s="56"/>
      <c r="H80" s="56"/>
      <c r="I80" s="56"/>
      <c r="J80" s="56"/>
      <c r="K80" s="56"/>
      <c r="L80" s="47"/>
      <c r="M80" s="36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ht="25.5">
      <c r="A81" s="47"/>
      <c r="B81" s="47"/>
      <c r="C81" s="47"/>
      <c r="D81" s="47"/>
      <c r="E81" s="47"/>
      <c r="F81" s="47"/>
      <c r="G81" s="56"/>
      <c r="H81" s="56"/>
      <c r="I81" s="56"/>
      <c r="J81" s="56"/>
      <c r="K81" s="56"/>
      <c r="L81" s="47"/>
      <c r="M81" s="36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ht="25.5">
      <c r="A82" s="47"/>
      <c r="B82" s="47"/>
      <c r="C82" s="47"/>
      <c r="D82" s="47"/>
      <c r="E82" s="47"/>
      <c r="F82" s="47"/>
      <c r="G82" s="56"/>
      <c r="H82" s="56"/>
      <c r="I82" s="56"/>
      <c r="J82" s="56"/>
      <c r="K82" s="56"/>
      <c r="L82" s="47"/>
      <c r="M82" s="36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ht="25.5">
      <c r="A83" s="47"/>
      <c r="B83" s="47"/>
      <c r="C83" s="47"/>
      <c r="D83" s="47"/>
      <c r="E83" s="47"/>
      <c r="F83" s="47"/>
      <c r="G83" s="56"/>
      <c r="H83" s="56"/>
      <c r="I83" s="56"/>
      <c r="J83" s="56"/>
      <c r="K83" s="56"/>
      <c r="L83" s="47"/>
      <c r="M83" s="36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ht="25.5">
      <c r="A84" s="47"/>
      <c r="B84" s="47"/>
      <c r="C84" s="47"/>
      <c r="D84" s="47"/>
      <c r="E84" s="47"/>
      <c r="F84" s="47"/>
      <c r="G84" s="56"/>
      <c r="H84" s="56"/>
      <c r="I84" s="56"/>
      <c r="J84" s="56"/>
      <c r="K84" s="56"/>
      <c r="L84" s="47"/>
      <c r="M84" s="36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ht="25.5">
      <c r="A85" s="47"/>
      <c r="B85" s="47"/>
      <c r="C85" s="47"/>
      <c r="D85" s="47"/>
      <c r="E85" s="47"/>
      <c r="F85" s="47"/>
      <c r="G85" s="56"/>
      <c r="H85" s="56"/>
      <c r="I85" s="56"/>
      <c r="J85" s="56"/>
      <c r="K85" s="56"/>
      <c r="L85" s="47"/>
      <c r="M85" s="36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ht="25.5">
      <c r="A86" s="47"/>
      <c r="B86" s="47"/>
      <c r="C86" s="47"/>
      <c r="D86" s="47"/>
      <c r="E86" s="47"/>
      <c r="F86" s="47"/>
      <c r="G86" s="56"/>
      <c r="H86" s="56"/>
      <c r="I86" s="56"/>
      <c r="J86" s="56"/>
      <c r="K86" s="56"/>
      <c r="L86" s="47"/>
      <c r="M86" s="36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ht="25.5">
      <c r="A87" s="47"/>
      <c r="B87" s="47"/>
      <c r="C87" s="47"/>
      <c r="D87" s="47"/>
      <c r="E87" s="47"/>
      <c r="F87" s="47"/>
      <c r="G87" s="56"/>
      <c r="H87" s="56"/>
      <c r="I87" s="56"/>
      <c r="J87" s="56"/>
      <c r="K87" s="56"/>
      <c r="L87" s="47"/>
      <c r="M87" s="3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ht="25.5">
      <c r="A88" s="47"/>
      <c r="B88" s="47"/>
      <c r="C88" s="47"/>
      <c r="D88" s="47"/>
      <c r="E88" s="47"/>
      <c r="F88" s="47"/>
      <c r="G88" s="56"/>
      <c r="H88" s="56"/>
      <c r="I88" s="56"/>
      <c r="J88" s="56"/>
      <c r="K88" s="56"/>
      <c r="L88" s="47"/>
      <c r="M88" s="36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ht="25.5">
      <c r="A89" s="47"/>
      <c r="B89" s="47"/>
      <c r="C89" s="47"/>
      <c r="D89" s="47"/>
      <c r="E89" s="47"/>
      <c r="F89" s="47"/>
      <c r="G89" s="56"/>
      <c r="H89" s="56"/>
      <c r="I89" s="56"/>
      <c r="J89" s="56"/>
      <c r="K89" s="56"/>
      <c r="L89" s="47"/>
      <c r="M89" s="36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ht="25.5">
      <c r="A90" s="47"/>
      <c r="B90" s="47"/>
      <c r="C90" s="47"/>
      <c r="D90" s="47"/>
      <c r="E90" s="47"/>
      <c r="F90" s="47"/>
      <c r="G90" s="56"/>
      <c r="H90" s="56"/>
      <c r="I90" s="56"/>
      <c r="J90" s="56"/>
      <c r="K90" s="56"/>
      <c r="L90" s="47"/>
      <c r="M90" s="36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ht="25.5">
      <c r="A91" s="47"/>
      <c r="B91" s="47"/>
      <c r="C91" s="47"/>
      <c r="D91" s="47"/>
      <c r="E91" s="47"/>
      <c r="F91" s="47"/>
      <c r="G91" s="56"/>
      <c r="H91" s="56"/>
      <c r="I91" s="56"/>
      <c r="J91" s="56"/>
      <c r="K91" s="56"/>
      <c r="L91" s="47"/>
      <c r="M91" s="36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ht="25.5">
      <c r="A92" s="47"/>
      <c r="B92" s="47"/>
      <c r="C92" s="47"/>
      <c r="D92" s="47"/>
      <c r="E92" s="47"/>
      <c r="F92" s="47"/>
      <c r="G92" s="56"/>
      <c r="H92" s="56"/>
      <c r="I92" s="56"/>
      <c r="J92" s="56"/>
      <c r="K92" s="56"/>
      <c r="L92" s="47"/>
      <c r="M92" s="36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ht="25.5">
      <c r="A93" s="47"/>
      <c r="B93" s="47"/>
      <c r="C93" s="47"/>
      <c r="D93" s="47"/>
      <c r="E93" s="47"/>
      <c r="F93" s="47"/>
      <c r="G93" s="56"/>
      <c r="H93" s="56"/>
      <c r="I93" s="56"/>
      <c r="J93" s="56"/>
      <c r="K93" s="56"/>
      <c r="L93" s="47"/>
      <c r="M93" s="36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ht="25.5">
      <c r="A94" s="47"/>
      <c r="B94" s="47"/>
      <c r="C94" s="47"/>
      <c r="D94" s="47"/>
      <c r="E94" s="47"/>
      <c r="F94" s="47"/>
      <c r="G94" s="56"/>
      <c r="H94" s="56"/>
      <c r="I94" s="56"/>
      <c r="J94" s="56"/>
      <c r="K94" s="56"/>
      <c r="L94" s="47"/>
      <c r="M94" s="36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ht="25.5">
      <c r="A95" s="47"/>
      <c r="B95" s="47"/>
      <c r="C95" s="47"/>
      <c r="D95" s="47"/>
      <c r="E95" s="47"/>
      <c r="F95" s="47"/>
      <c r="G95" s="56"/>
      <c r="H95" s="56"/>
      <c r="I95" s="56"/>
      <c r="J95" s="56"/>
      <c r="K95" s="56"/>
      <c r="L95" s="47"/>
      <c r="M95" s="3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ht="25.5">
      <c r="A96" s="47"/>
      <c r="B96" s="47"/>
      <c r="C96" s="47"/>
      <c r="D96" s="47"/>
      <c r="E96" s="47"/>
      <c r="F96" s="47"/>
      <c r="G96" s="56"/>
      <c r="H96" s="56"/>
      <c r="I96" s="56"/>
      <c r="J96" s="56"/>
      <c r="K96" s="56"/>
      <c r="L96" s="47"/>
      <c r="M96" s="36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ht="25.5">
      <c r="A97" s="47"/>
      <c r="B97" s="47"/>
      <c r="C97" s="47"/>
      <c r="D97" s="47"/>
      <c r="E97" s="47"/>
      <c r="F97" s="47"/>
      <c r="G97" s="56"/>
      <c r="H97" s="56"/>
      <c r="I97" s="56"/>
      <c r="J97" s="56"/>
      <c r="K97" s="56"/>
      <c r="L97" s="47"/>
      <c r="M97" s="36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ht="25.5">
      <c r="A98" s="47"/>
      <c r="B98" s="47"/>
      <c r="C98" s="47"/>
      <c r="D98" s="47"/>
      <c r="E98" s="47"/>
      <c r="F98" s="47"/>
      <c r="G98" s="56"/>
      <c r="H98" s="56"/>
      <c r="I98" s="56"/>
      <c r="J98" s="56"/>
      <c r="K98" s="56"/>
      <c r="L98" s="47"/>
      <c r="M98" s="36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ht="25.5">
      <c r="A99" s="47"/>
      <c r="B99" s="47"/>
      <c r="C99" s="47"/>
      <c r="D99" s="47"/>
      <c r="E99" s="47"/>
      <c r="F99" s="47"/>
      <c r="G99" s="56"/>
      <c r="H99" s="56"/>
      <c r="I99" s="56"/>
      <c r="J99" s="56"/>
      <c r="K99" s="56"/>
      <c r="L99" s="47"/>
      <c r="M99" s="36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ht="25.5">
      <c r="A100" s="47"/>
      <c r="B100" s="47"/>
      <c r="C100" s="47"/>
      <c r="D100" s="47"/>
      <c r="E100" s="47"/>
      <c r="F100" s="47"/>
      <c r="G100" s="56"/>
      <c r="H100" s="56"/>
      <c r="I100" s="56"/>
      <c r="J100" s="56"/>
      <c r="K100" s="56"/>
      <c r="L100" s="47"/>
      <c r="M100" s="36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ht="25.5">
      <c r="A101" s="47"/>
      <c r="B101" s="47"/>
      <c r="C101" s="47"/>
      <c r="D101" s="47"/>
      <c r="E101" s="47"/>
      <c r="F101" s="47"/>
      <c r="G101" s="56"/>
      <c r="H101" s="56"/>
      <c r="I101" s="56"/>
      <c r="J101" s="56"/>
      <c r="K101" s="56"/>
      <c r="L101" s="47"/>
      <c r="M101" s="36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25.5">
      <c r="A102" s="47"/>
      <c r="B102" s="47"/>
      <c r="C102" s="47"/>
      <c r="D102" s="47"/>
      <c r="E102" s="47"/>
      <c r="F102" s="47"/>
      <c r="G102" s="56"/>
      <c r="H102" s="56"/>
      <c r="I102" s="56"/>
      <c r="J102" s="56"/>
      <c r="K102" s="56"/>
      <c r="L102" s="47"/>
      <c r="M102" s="36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25.5">
      <c r="A103" s="47"/>
      <c r="B103" s="47"/>
      <c r="C103" s="47"/>
      <c r="D103" s="47"/>
      <c r="E103" s="47"/>
      <c r="F103" s="47"/>
      <c r="G103" s="56"/>
      <c r="H103" s="56"/>
      <c r="I103" s="56"/>
      <c r="J103" s="56"/>
      <c r="K103" s="56"/>
      <c r="L103" s="47"/>
      <c r="M103" s="3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25.5">
      <c r="A104" s="47"/>
      <c r="B104" s="47"/>
      <c r="C104" s="47"/>
      <c r="D104" s="47"/>
      <c r="E104" s="47"/>
      <c r="F104" s="47"/>
      <c r="G104" s="56"/>
      <c r="H104" s="56"/>
      <c r="I104" s="56"/>
      <c r="J104" s="56"/>
      <c r="K104" s="56"/>
      <c r="L104" s="47"/>
      <c r="M104" s="36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25.5">
      <c r="A105" s="47"/>
      <c r="B105" s="47"/>
      <c r="C105" s="47"/>
      <c r="D105" s="47"/>
      <c r="E105" s="47"/>
      <c r="F105" s="47"/>
      <c r="G105" s="56"/>
      <c r="H105" s="56"/>
      <c r="I105" s="56"/>
      <c r="J105" s="56"/>
      <c r="K105" s="56"/>
      <c r="L105" s="47"/>
      <c r="M105" s="36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25.5">
      <c r="A106" s="47"/>
      <c r="B106" s="47"/>
      <c r="C106" s="47"/>
      <c r="D106" s="47"/>
      <c r="E106" s="47"/>
      <c r="F106" s="47"/>
      <c r="G106" s="56"/>
      <c r="H106" s="56"/>
      <c r="I106" s="56"/>
      <c r="J106" s="56"/>
      <c r="K106" s="56"/>
      <c r="L106" s="47"/>
      <c r="M106" s="36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ht="25.5">
      <c r="A107" s="47"/>
      <c r="B107" s="47"/>
      <c r="C107" s="47"/>
      <c r="D107" s="47"/>
      <c r="E107" s="47"/>
      <c r="F107" s="47"/>
      <c r="G107" s="56"/>
      <c r="H107" s="56"/>
      <c r="I107" s="56"/>
      <c r="J107" s="56"/>
      <c r="K107" s="56"/>
      <c r="L107" s="47"/>
      <c r="M107" s="36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ht="25.5">
      <c r="A108" s="47"/>
      <c r="B108" s="47"/>
      <c r="C108" s="47"/>
      <c r="D108" s="47"/>
      <c r="E108" s="47"/>
      <c r="F108" s="47"/>
      <c r="G108" s="56"/>
      <c r="H108" s="56"/>
      <c r="I108" s="56"/>
      <c r="J108" s="56"/>
      <c r="K108" s="56"/>
      <c r="L108" s="47"/>
      <c r="M108" s="36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ht="25.5">
      <c r="A109" s="47"/>
      <c r="B109" s="47"/>
      <c r="C109" s="47"/>
      <c r="D109" s="47"/>
      <c r="E109" s="47"/>
      <c r="F109" s="47"/>
      <c r="G109" s="56"/>
      <c r="H109" s="56"/>
      <c r="I109" s="56"/>
      <c r="J109" s="56"/>
      <c r="K109" s="56"/>
      <c r="L109" s="47"/>
      <c r="M109" s="36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ht="25.5">
      <c r="A110" s="47"/>
      <c r="B110" s="47"/>
      <c r="C110" s="47"/>
      <c r="D110" s="47"/>
      <c r="E110" s="47"/>
      <c r="F110" s="47"/>
      <c r="G110" s="56"/>
      <c r="H110" s="56"/>
      <c r="I110" s="56"/>
      <c r="J110" s="56"/>
      <c r="K110" s="56"/>
      <c r="L110" s="47"/>
      <c r="M110" s="36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ht="25.5">
      <c r="A111" s="47"/>
      <c r="B111" s="47"/>
      <c r="C111" s="47"/>
      <c r="D111" s="47"/>
      <c r="E111" s="47"/>
      <c r="F111" s="47"/>
      <c r="G111" s="56"/>
      <c r="H111" s="56"/>
      <c r="I111" s="56"/>
      <c r="J111" s="56"/>
      <c r="K111" s="56"/>
      <c r="L111" s="47"/>
      <c r="M111" s="3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ht="25.5">
      <c r="A112" s="47"/>
      <c r="B112" s="47"/>
      <c r="C112" s="47"/>
      <c r="D112" s="47"/>
      <c r="E112" s="47"/>
      <c r="F112" s="47"/>
      <c r="G112" s="56"/>
      <c r="H112" s="56"/>
      <c r="I112" s="56"/>
      <c r="J112" s="56"/>
      <c r="K112" s="56"/>
      <c r="L112" s="47"/>
      <c r="M112" s="36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ht="25.5">
      <c r="A113" s="47"/>
      <c r="B113" s="47"/>
      <c r="C113" s="47"/>
      <c r="D113" s="47"/>
      <c r="E113" s="47"/>
      <c r="F113" s="47"/>
      <c r="G113" s="56"/>
      <c r="H113" s="56"/>
      <c r="I113" s="56"/>
      <c r="J113" s="56"/>
      <c r="K113" s="56"/>
      <c r="L113" s="47"/>
      <c r="M113" s="36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ht="25.5">
      <c r="A114" s="47"/>
      <c r="B114" s="47"/>
      <c r="C114" s="47"/>
      <c r="D114" s="47"/>
      <c r="E114" s="47"/>
      <c r="F114" s="47"/>
      <c r="G114" s="56"/>
      <c r="H114" s="56"/>
      <c r="I114" s="56"/>
      <c r="J114" s="56"/>
      <c r="K114" s="56"/>
      <c r="L114" s="47"/>
      <c r="M114" s="3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ht="25.5">
      <c r="A115" s="47"/>
      <c r="B115" s="47"/>
      <c r="C115" s="47"/>
      <c r="D115" s="47"/>
      <c r="E115" s="47"/>
      <c r="F115" s="47"/>
      <c r="G115" s="56"/>
      <c r="H115" s="56"/>
      <c r="I115" s="56"/>
      <c r="J115" s="56"/>
      <c r="K115" s="56"/>
      <c r="L115" s="47"/>
      <c r="M115" s="36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ht="25.5">
      <c r="A116" s="47"/>
      <c r="B116" s="47"/>
      <c r="C116" s="47"/>
      <c r="D116" s="47"/>
      <c r="E116" s="47"/>
      <c r="F116" s="47"/>
      <c r="G116" s="56"/>
      <c r="H116" s="56"/>
      <c r="I116" s="56"/>
      <c r="J116" s="56"/>
      <c r="K116" s="56"/>
      <c r="L116" s="47"/>
      <c r="M116" s="36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ht="25.5">
      <c r="A117" s="47"/>
      <c r="B117" s="47"/>
      <c r="C117" s="47"/>
      <c r="D117" s="47"/>
      <c r="E117" s="47"/>
      <c r="F117" s="47"/>
      <c r="G117" s="56"/>
      <c r="H117" s="56"/>
      <c r="I117" s="56"/>
      <c r="J117" s="56"/>
      <c r="K117" s="56"/>
      <c r="L117" s="47"/>
      <c r="M117" s="36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ht="25.5">
      <c r="A118" s="47"/>
      <c r="B118" s="47"/>
      <c r="C118" s="47"/>
      <c r="D118" s="47"/>
      <c r="E118" s="47"/>
      <c r="F118" s="47"/>
      <c r="G118" s="56"/>
      <c r="H118" s="56"/>
      <c r="I118" s="56"/>
      <c r="J118" s="56"/>
      <c r="K118" s="56"/>
      <c r="L118" s="47"/>
      <c r="M118" s="36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ht="25.5">
      <c r="A119" s="47"/>
      <c r="B119" s="47"/>
      <c r="C119" s="47"/>
      <c r="D119" s="47"/>
      <c r="E119" s="47"/>
      <c r="F119" s="47"/>
      <c r="G119" s="56"/>
      <c r="H119" s="56"/>
      <c r="I119" s="56"/>
      <c r="J119" s="56"/>
      <c r="K119" s="56"/>
      <c r="L119" s="47"/>
      <c r="M119" s="36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5.5">
      <c r="A120" s="47"/>
      <c r="B120" s="47"/>
      <c r="C120" s="47"/>
      <c r="D120" s="47"/>
      <c r="E120" s="47"/>
      <c r="F120" s="47"/>
      <c r="G120" s="56"/>
      <c r="H120" s="56"/>
      <c r="I120" s="56"/>
      <c r="J120" s="56"/>
      <c r="K120" s="56"/>
      <c r="L120" s="47"/>
      <c r="M120" s="36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ht="25.5">
      <c r="A121" s="47"/>
      <c r="B121" s="47"/>
      <c r="C121" s="47"/>
      <c r="D121" s="47"/>
      <c r="E121" s="47"/>
      <c r="F121" s="47"/>
      <c r="G121" s="56"/>
      <c r="H121" s="56"/>
      <c r="I121" s="56"/>
      <c r="J121" s="56"/>
      <c r="K121" s="56"/>
      <c r="L121" s="47"/>
      <c r="M121" s="36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ht="25.5">
      <c r="A122" s="47"/>
      <c r="B122" s="47"/>
      <c r="C122" s="47"/>
      <c r="D122" s="47"/>
      <c r="E122" s="47"/>
      <c r="F122" s="47"/>
      <c r="G122" s="56"/>
      <c r="H122" s="56"/>
      <c r="I122" s="56"/>
      <c r="J122" s="56"/>
      <c r="K122" s="56"/>
      <c r="L122" s="4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ht="25.5">
      <c r="A123" s="47"/>
      <c r="B123" s="47"/>
      <c r="C123" s="47"/>
      <c r="D123" s="47"/>
      <c r="E123" s="47"/>
      <c r="F123" s="47"/>
      <c r="G123" s="56"/>
      <c r="H123" s="56"/>
      <c r="I123" s="56"/>
      <c r="J123" s="56"/>
      <c r="K123" s="56"/>
      <c r="L123" s="47"/>
      <c r="M123" s="36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ht="25.5">
      <c r="A124" s="47"/>
      <c r="B124" s="47"/>
      <c r="C124" s="47"/>
      <c r="D124" s="47"/>
      <c r="E124" s="47"/>
      <c r="F124" s="47"/>
      <c r="G124" s="56"/>
      <c r="H124" s="56"/>
      <c r="I124" s="56"/>
      <c r="J124" s="56"/>
      <c r="K124" s="56"/>
      <c r="L124" s="47"/>
      <c r="M124" s="36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ht="25.5">
      <c r="A125" s="47"/>
      <c r="B125" s="47"/>
      <c r="C125" s="47"/>
      <c r="D125" s="47"/>
      <c r="E125" s="47"/>
      <c r="F125" s="47"/>
      <c r="G125" s="56"/>
      <c r="H125" s="56"/>
      <c r="I125" s="56"/>
      <c r="J125" s="56"/>
      <c r="K125" s="56"/>
      <c r="L125" s="47"/>
      <c r="M125" s="36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ht="25.5">
      <c r="A126" s="47"/>
      <c r="B126" s="47"/>
      <c r="C126" s="47"/>
      <c r="D126" s="47"/>
      <c r="E126" s="47"/>
      <c r="F126" s="47"/>
      <c r="G126" s="56"/>
      <c r="H126" s="56"/>
      <c r="I126" s="56"/>
      <c r="J126" s="56"/>
      <c r="K126" s="56"/>
      <c r="L126" s="47"/>
      <c r="M126" s="36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ht="25.5">
      <c r="A127" s="47"/>
      <c r="B127" s="47"/>
      <c r="C127" s="47"/>
      <c r="D127" s="47"/>
      <c r="E127" s="47"/>
      <c r="F127" s="47"/>
      <c r="G127" s="56"/>
      <c r="H127" s="56"/>
      <c r="I127" s="56"/>
      <c r="J127" s="56"/>
      <c r="K127" s="56"/>
      <c r="L127" s="47"/>
      <c r="M127" s="36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ht="25.5">
      <c r="A128" s="47"/>
      <c r="B128" s="47"/>
      <c r="C128" s="47"/>
      <c r="D128" s="47"/>
      <c r="E128" s="47"/>
      <c r="F128" s="47"/>
      <c r="G128" s="56"/>
      <c r="H128" s="56"/>
      <c r="I128" s="56"/>
      <c r="J128" s="56"/>
      <c r="K128" s="56"/>
      <c r="L128" s="47"/>
      <c r="M128" s="36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ht="25.5">
      <c r="A129" s="47"/>
      <c r="B129" s="47"/>
      <c r="C129" s="47"/>
      <c r="D129" s="47"/>
      <c r="E129" s="47"/>
      <c r="F129" s="47"/>
      <c r="G129" s="56"/>
      <c r="H129" s="56"/>
      <c r="I129" s="56"/>
      <c r="J129" s="56"/>
      <c r="K129" s="56"/>
      <c r="L129" s="47"/>
      <c r="M129" s="36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ht="25.5">
      <c r="A130" s="47"/>
      <c r="B130" s="47"/>
      <c r="C130" s="47"/>
      <c r="D130" s="47"/>
      <c r="E130" s="47"/>
      <c r="F130" s="47"/>
      <c r="G130" s="56"/>
      <c r="H130" s="56"/>
      <c r="I130" s="56"/>
      <c r="J130" s="56"/>
      <c r="K130" s="56"/>
      <c r="L130" s="47"/>
      <c r="M130" s="36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ht="25.5">
      <c r="A131" s="47"/>
      <c r="B131" s="47"/>
      <c r="C131" s="47"/>
      <c r="D131" s="47"/>
      <c r="E131" s="47"/>
      <c r="F131" s="47"/>
      <c r="G131" s="56"/>
      <c r="H131" s="56"/>
      <c r="I131" s="56"/>
      <c r="J131" s="56"/>
      <c r="K131" s="56"/>
      <c r="L131" s="47"/>
      <c r="M131" s="36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ht="25.5">
      <c r="A132" s="47"/>
      <c r="B132" s="47"/>
      <c r="C132" s="47"/>
      <c r="D132" s="47"/>
      <c r="E132" s="47"/>
      <c r="F132" s="47"/>
      <c r="G132" s="56"/>
      <c r="H132" s="56"/>
      <c r="I132" s="56"/>
      <c r="J132" s="56"/>
      <c r="K132" s="56"/>
      <c r="L132" s="47"/>
      <c r="M132" s="36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ht="25.5">
      <c r="A133" s="47"/>
      <c r="B133" s="47"/>
      <c r="C133" s="47"/>
      <c r="D133" s="47"/>
      <c r="E133" s="47"/>
      <c r="F133" s="47"/>
      <c r="G133" s="56"/>
      <c r="H133" s="56"/>
      <c r="I133" s="56"/>
      <c r="J133" s="56"/>
      <c r="K133" s="56"/>
      <c r="L133" s="47"/>
      <c r="M133" s="36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ht="25.5">
      <c r="A134" s="47"/>
      <c r="B134" s="47"/>
      <c r="C134" s="47"/>
      <c r="D134" s="47"/>
      <c r="E134" s="47"/>
      <c r="F134" s="47"/>
      <c r="G134" s="56"/>
      <c r="H134" s="56"/>
      <c r="I134" s="56"/>
      <c r="J134" s="56"/>
      <c r="K134" s="56"/>
      <c r="L134" s="47"/>
      <c r="M134" s="36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ht="25.5">
      <c r="A135" s="47"/>
      <c r="B135" s="47"/>
      <c r="C135" s="47"/>
      <c r="D135" s="47"/>
      <c r="E135" s="47"/>
      <c r="F135" s="47"/>
      <c r="G135" s="56"/>
      <c r="H135" s="56"/>
      <c r="I135" s="56"/>
      <c r="J135" s="56"/>
      <c r="K135" s="56"/>
      <c r="L135" s="47"/>
      <c r="M135" s="36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ht="25.5">
      <c r="A136" s="47"/>
      <c r="B136" s="47"/>
      <c r="C136" s="47"/>
      <c r="D136" s="47"/>
      <c r="E136" s="47"/>
      <c r="F136" s="47"/>
      <c r="G136" s="56"/>
      <c r="H136" s="56"/>
      <c r="I136" s="56"/>
      <c r="J136" s="56"/>
      <c r="K136" s="56"/>
      <c r="L136" s="47"/>
      <c r="M136" s="36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ht="25.5">
      <c r="A137" s="47"/>
      <c r="B137" s="47"/>
      <c r="C137" s="47"/>
      <c r="D137" s="47"/>
      <c r="E137" s="47"/>
      <c r="F137" s="47"/>
      <c r="G137" s="56"/>
      <c r="H137" s="56"/>
      <c r="I137" s="56"/>
      <c r="J137" s="56"/>
      <c r="K137" s="56"/>
      <c r="L137" s="47"/>
      <c r="M137" s="36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ht="25.5">
      <c r="A138" s="47"/>
      <c r="B138" s="47"/>
      <c r="C138" s="47"/>
      <c r="D138" s="47"/>
      <c r="E138" s="47"/>
      <c r="F138" s="47"/>
      <c r="G138" s="56"/>
      <c r="H138" s="56"/>
      <c r="I138" s="56"/>
      <c r="J138" s="56"/>
      <c r="K138" s="56"/>
      <c r="L138" s="47"/>
      <c r="M138" s="36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ht="25.5">
      <c r="A139" s="47"/>
      <c r="B139" s="47"/>
      <c r="C139" s="47"/>
      <c r="D139" s="47"/>
      <c r="E139" s="47"/>
      <c r="F139" s="47"/>
      <c r="G139" s="56"/>
      <c r="H139" s="56"/>
      <c r="I139" s="56"/>
      <c r="J139" s="56"/>
      <c r="K139" s="56"/>
      <c r="L139" s="47"/>
      <c r="M139" s="36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ht="25.5">
      <c r="A140" s="47"/>
      <c r="B140" s="47"/>
      <c r="C140" s="47"/>
      <c r="D140" s="47"/>
      <c r="E140" s="47"/>
      <c r="F140" s="47"/>
      <c r="G140" s="56"/>
      <c r="H140" s="56"/>
      <c r="I140" s="56"/>
      <c r="J140" s="56"/>
      <c r="K140" s="56"/>
      <c r="L140" s="47"/>
      <c r="M140" s="36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ht="25.5">
      <c r="A141" s="47"/>
      <c r="B141" s="47"/>
      <c r="C141" s="47"/>
      <c r="D141" s="47"/>
      <c r="E141" s="47"/>
      <c r="F141" s="47"/>
      <c r="G141" s="56"/>
      <c r="H141" s="56"/>
      <c r="I141" s="56"/>
      <c r="J141" s="56"/>
      <c r="K141" s="56"/>
      <c r="L141" s="47"/>
      <c r="M141" s="36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ht="25.5">
      <c r="A142" s="47"/>
      <c r="B142" s="47"/>
      <c r="C142" s="47"/>
      <c r="D142" s="47"/>
      <c r="E142" s="47"/>
      <c r="F142" s="47"/>
      <c r="G142" s="56"/>
      <c r="H142" s="56"/>
      <c r="I142" s="56"/>
      <c r="J142" s="56"/>
      <c r="K142" s="56"/>
      <c r="L142" s="47"/>
      <c r="M142" s="36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ht="25.5">
      <c r="A143" s="47"/>
      <c r="B143" s="47"/>
      <c r="C143" s="47"/>
      <c r="D143" s="47"/>
      <c r="E143" s="47"/>
      <c r="F143" s="47"/>
      <c r="G143" s="56"/>
      <c r="H143" s="56"/>
      <c r="I143" s="56"/>
      <c r="J143" s="56"/>
      <c r="K143" s="56"/>
      <c r="L143" s="47"/>
      <c r="M143" s="36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ht="25.5">
      <c r="A144" s="47"/>
      <c r="B144" s="47"/>
      <c r="C144" s="47"/>
      <c r="D144" s="47"/>
      <c r="E144" s="47"/>
      <c r="F144" s="47"/>
      <c r="G144" s="56"/>
      <c r="H144" s="56"/>
      <c r="I144" s="56"/>
      <c r="J144" s="56"/>
      <c r="K144" s="56"/>
      <c r="L144" s="47"/>
      <c r="M144" s="36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ht="25.5">
      <c r="A145" s="47"/>
      <c r="B145" s="47"/>
      <c r="C145" s="47"/>
      <c r="D145" s="47"/>
      <c r="E145" s="47"/>
      <c r="F145" s="47"/>
      <c r="G145" s="56"/>
      <c r="H145" s="56"/>
      <c r="I145" s="56"/>
      <c r="J145" s="56"/>
      <c r="K145" s="56"/>
      <c r="L145" s="47"/>
      <c r="M145" s="36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ht="25.5">
      <c r="A146" s="47"/>
      <c r="B146" s="47"/>
      <c r="C146" s="47"/>
      <c r="D146" s="47"/>
      <c r="E146" s="47"/>
      <c r="F146" s="47"/>
      <c r="G146" s="56"/>
      <c r="H146" s="56"/>
      <c r="I146" s="56"/>
      <c r="J146" s="56"/>
      <c r="K146" s="56"/>
      <c r="L146" s="47"/>
      <c r="M146" s="36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ht="25.5">
      <c r="A147" s="47"/>
      <c r="B147" s="47"/>
      <c r="C147" s="47"/>
      <c r="D147" s="47"/>
      <c r="E147" s="47"/>
      <c r="F147" s="47"/>
      <c r="G147" s="56"/>
      <c r="H147" s="56"/>
      <c r="I147" s="56"/>
      <c r="J147" s="56"/>
      <c r="K147" s="56"/>
      <c r="L147" s="47"/>
      <c r="M147" s="36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ht="25.5">
      <c r="A148" s="47"/>
      <c r="B148" s="47"/>
      <c r="C148" s="47"/>
      <c r="D148" s="47"/>
      <c r="E148" s="47"/>
      <c r="F148" s="47"/>
      <c r="G148" s="56"/>
      <c r="H148" s="56"/>
      <c r="I148" s="56"/>
      <c r="J148" s="56"/>
      <c r="K148" s="56"/>
      <c r="L148" s="47"/>
      <c r="M148" s="36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ht="25.5">
      <c r="A149" s="47"/>
      <c r="B149" s="47"/>
      <c r="C149" s="47"/>
      <c r="D149" s="47"/>
      <c r="E149" s="47"/>
      <c r="F149" s="47"/>
      <c r="G149" s="56"/>
      <c r="H149" s="56"/>
      <c r="I149" s="56"/>
      <c r="J149" s="56"/>
      <c r="K149" s="56"/>
      <c r="L149" s="47"/>
      <c r="M149" s="3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ht="25.5">
      <c r="A150" s="47"/>
      <c r="B150" s="47"/>
      <c r="C150" s="47"/>
      <c r="D150" s="47"/>
      <c r="E150" s="47"/>
      <c r="F150" s="47"/>
      <c r="G150" s="56"/>
      <c r="H150" s="56"/>
      <c r="I150" s="56"/>
      <c r="J150" s="56"/>
      <c r="K150" s="56"/>
      <c r="L150" s="47"/>
      <c r="M150" s="36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ht="25.5">
      <c r="A151" s="47"/>
      <c r="B151" s="47"/>
      <c r="C151" s="47"/>
      <c r="D151" s="47"/>
      <c r="E151" s="47"/>
      <c r="F151" s="47"/>
      <c r="G151" s="56"/>
      <c r="H151" s="56"/>
      <c r="I151" s="56"/>
      <c r="J151" s="56"/>
      <c r="K151" s="56"/>
      <c r="L151" s="47"/>
      <c r="M151" s="36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ht="25.5">
      <c r="A152" s="47"/>
      <c r="B152" s="47"/>
      <c r="C152" s="47"/>
      <c r="D152" s="47"/>
      <c r="E152" s="47"/>
      <c r="F152" s="47"/>
      <c r="G152" s="56"/>
      <c r="H152" s="56"/>
      <c r="I152" s="56"/>
      <c r="J152" s="56"/>
      <c r="K152" s="56"/>
      <c r="L152" s="47"/>
      <c r="M152" s="36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ht="25.5">
      <c r="A153" s="47"/>
      <c r="B153" s="47"/>
      <c r="C153" s="47"/>
      <c r="D153" s="47"/>
      <c r="E153" s="47"/>
      <c r="F153" s="47"/>
      <c r="G153" s="56"/>
      <c r="H153" s="56"/>
      <c r="I153" s="56"/>
      <c r="J153" s="56"/>
      <c r="K153" s="56"/>
      <c r="L153" s="47"/>
      <c r="M153" s="36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ht="25.5">
      <c r="A154" s="47"/>
      <c r="B154" s="47"/>
      <c r="C154" s="47"/>
      <c r="D154" s="47"/>
      <c r="E154" s="47"/>
      <c r="F154" s="47"/>
      <c r="G154" s="56"/>
      <c r="H154" s="56"/>
      <c r="I154" s="56"/>
      <c r="J154" s="56"/>
      <c r="K154" s="56"/>
      <c r="L154" s="47"/>
      <c r="M154" s="36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ht="25.5">
      <c r="A155" s="47"/>
      <c r="B155" s="47"/>
      <c r="C155" s="47"/>
      <c r="D155" s="47"/>
      <c r="E155" s="47"/>
      <c r="F155" s="47"/>
      <c r="G155" s="56"/>
      <c r="H155" s="56"/>
      <c r="I155" s="56"/>
      <c r="J155" s="56"/>
      <c r="K155" s="56"/>
      <c r="L155" s="47"/>
      <c r="M155" s="36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ht="25.5">
      <c r="A156" s="47"/>
      <c r="B156" s="47"/>
      <c r="C156" s="47"/>
      <c r="D156" s="47"/>
      <c r="E156" s="47"/>
      <c r="F156" s="47"/>
      <c r="G156" s="56"/>
      <c r="H156" s="56"/>
      <c r="I156" s="56"/>
      <c r="J156" s="56"/>
      <c r="K156" s="56"/>
      <c r="L156" s="47"/>
      <c r="M156" s="36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ht="25.5">
      <c r="A157" s="47"/>
      <c r="B157" s="47"/>
      <c r="C157" s="47"/>
      <c r="D157" s="47"/>
      <c r="E157" s="47"/>
      <c r="F157" s="47"/>
      <c r="G157" s="56"/>
      <c r="H157" s="56"/>
      <c r="I157" s="56"/>
      <c r="J157" s="56"/>
      <c r="K157" s="56"/>
      <c r="L157" s="47"/>
      <c r="M157" s="3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ht="25.5">
      <c r="A158" s="47"/>
      <c r="B158" s="47"/>
      <c r="C158" s="47"/>
      <c r="D158" s="47"/>
      <c r="E158" s="47"/>
      <c r="F158" s="47"/>
      <c r="G158" s="56"/>
      <c r="H158" s="56"/>
      <c r="I158" s="56"/>
      <c r="J158" s="56"/>
      <c r="K158" s="56"/>
      <c r="L158" s="47"/>
      <c r="M158" s="36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ht="25.5">
      <c r="A159" s="47"/>
      <c r="B159" s="47"/>
      <c r="C159" s="47"/>
      <c r="D159" s="47"/>
      <c r="E159" s="47"/>
      <c r="F159" s="47"/>
      <c r="G159" s="56"/>
      <c r="H159" s="56"/>
      <c r="I159" s="56"/>
      <c r="J159" s="56"/>
      <c r="K159" s="56"/>
      <c r="L159" s="47"/>
      <c r="M159" s="36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ht="25.5">
      <c r="A160" s="47"/>
      <c r="B160" s="47"/>
      <c r="C160" s="47"/>
      <c r="D160" s="47"/>
      <c r="E160" s="47"/>
      <c r="F160" s="47"/>
      <c r="G160" s="56"/>
      <c r="H160" s="56"/>
      <c r="I160" s="56"/>
      <c r="J160" s="56"/>
      <c r="K160" s="56"/>
      <c r="L160" s="47"/>
      <c r="M160" s="36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ht="25.5">
      <c r="A161" s="47"/>
      <c r="B161" s="47"/>
      <c r="C161" s="47"/>
      <c r="D161" s="47"/>
      <c r="E161" s="47"/>
      <c r="F161" s="47"/>
      <c r="G161" s="56"/>
      <c r="H161" s="56"/>
      <c r="I161" s="56"/>
      <c r="J161" s="56"/>
      <c r="K161" s="56"/>
      <c r="L161" s="47"/>
      <c r="M161" s="36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ht="25.5">
      <c r="A162" s="47"/>
      <c r="B162" s="47"/>
      <c r="C162" s="47"/>
      <c r="D162" s="47"/>
      <c r="E162" s="47"/>
      <c r="F162" s="47"/>
      <c r="G162" s="56"/>
      <c r="H162" s="56"/>
      <c r="I162" s="56"/>
      <c r="J162" s="56"/>
      <c r="K162" s="56"/>
      <c r="L162" s="47"/>
      <c r="M162" s="36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ht="25.5">
      <c r="A163" s="47"/>
      <c r="B163" s="47"/>
      <c r="C163" s="47"/>
      <c r="D163" s="47"/>
      <c r="E163" s="47"/>
      <c r="F163" s="47"/>
      <c r="G163" s="56"/>
      <c r="H163" s="56"/>
      <c r="I163" s="56"/>
      <c r="J163" s="56"/>
      <c r="K163" s="56"/>
      <c r="L163" s="47"/>
      <c r="M163" s="36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ht="25.5">
      <c r="A164" s="47"/>
      <c r="B164" s="47"/>
      <c r="C164" s="47"/>
      <c r="D164" s="47"/>
      <c r="E164" s="47"/>
      <c r="F164" s="47"/>
      <c r="G164" s="56"/>
      <c r="H164" s="56"/>
      <c r="I164" s="56"/>
      <c r="J164" s="56"/>
      <c r="K164" s="56"/>
      <c r="L164" s="47"/>
      <c r="M164" s="36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ht="25.5">
      <c r="A165" s="47"/>
      <c r="B165" s="47"/>
      <c r="C165" s="47"/>
      <c r="D165" s="47"/>
      <c r="E165" s="47"/>
      <c r="F165" s="47"/>
      <c r="G165" s="56"/>
      <c r="H165" s="56"/>
      <c r="I165" s="56"/>
      <c r="J165" s="56"/>
      <c r="K165" s="56"/>
      <c r="L165" s="47"/>
      <c r="M165" s="3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ht="25.5">
      <c r="A166" s="47"/>
      <c r="B166" s="47"/>
      <c r="C166" s="47"/>
      <c r="D166" s="47"/>
      <c r="E166" s="47"/>
      <c r="F166" s="47"/>
      <c r="G166" s="56"/>
      <c r="H166" s="56"/>
      <c r="I166" s="56"/>
      <c r="J166" s="56"/>
      <c r="K166" s="56"/>
      <c r="L166" s="47"/>
      <c r="M166" s="36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ht="25.5">
      <c r="A167" s="47"/>
      <c r="B167" s="47"/>
      <c r="C167" s="47"/>
      <c r="D167" s="47"/>
      <c r="E167" s="47"/>
      <c r="F167" s="47"/>
      <c r="G167" s="56"/>
      <c r="H167" s="56"/>
      <c r="I167" s="56"/>
      <c r="J167" s="56"/>
      <c r="K167" s="56"/>
      <c r="L167" s="47"/>
      <c r="M167" s="36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ht="25.5">
      <c r="A168" s="47"/>
      <c r="B168" s="47"/>
      <c r="C168" s="47"/>
      <c r="D168" s="47"/>
      <c r="E168" s="47"/>
      <c r="F168" s="47"/>
      <c r="G168" s="56"/>
      <c r="H168" s="56"/>
      <c r="I168" s="56"/>
      <c r="J168" s="56"/>
      <c r="K168" s="56"/>
      <c r="L168" s="47"/>
      <c r="M168" s="36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ht="25.5">
      <c r="A169" s="47"/>
      <c r="B169" s="47"/>
      <c r="C169" s="47"/>
      <c r="D169" s="47"/>
      <c r="E169" s="47"/>
      <c r="F169" s="47"/>
      <c r="G169" s="56"/>
      <c r="H169" s="56"/>
      <c r="I169" s="56"/>
      <c r="J169" s="56"/>
      <c r="K169" s="56"/>
      <c r="L169" s="47"/>
      <c r="M169" s="36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ht="25.5">
      <c r="A170" s="47"/>
      <c r="B170" s="47"/>
      <c r="C170" s="47"/>
      <c r="D170" s="47"/>
      <c r="E170" s="47"/>
      <c r="F170" s="47"/>
      <c r="G170" s="56"/>
      <c r="H170" s="56"/>
      <c r="I170" s="56"/>
      <c r="J170" s="56"/>
      <c r="K170" s="56"/>
      <c r="L170" s="47"/>
      <c r="M170" s="36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ht="25.5">
      <c r="A171" s="47"/>
      <c r="B171" s="47"/>
      <c r="C171" s="47"/>
      <c r="D171" s="47"/>
      <c r="E171" s="47"/>
      <c r="F171" s="47"/>
      <c r="G171" s="56"/>
      <c r="H171" s="56"/>
      <c r="I171" s="56"/>
      <c r="J171" s="56"/>
      <c r="K171" s="56"/>
      <c r="L171" s="47"/>
      <c r="M171" s="36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ht="25.5">
      <c r="A172" s="47"/>
      <c r="B172" s="47"/>
      <c r="C172" s="47"/>
      <c r="D172" s="47"/>
      <c r="E172" s="47"/>
      <c r="F172" s="47"/>
      <c r="G172" s="56"/>
      <c r="H172" s="56"/>
      <c r="I172" s="56"/>
      <c r="J172" s="56"/>
      <c r="K172" s="56"/>
      <c r="L172" s="47"/>
      <c r="M172" s="36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ht="25.5">
      <c r="A173" s="47"/>
      <c r="B173" s="47"/>
      <c r="C173" s="47"/>
      <c r="D173" s="47"/>
      <c r="E173" s="47"/>
      <c r="F173" s="47"/>
      <c r="G173" s="56"/>
      <c r="H173" s="56"/>
      <c r="I173" s="56"/>
      <c r="J173" s="56"/>
      <c r="K173" s="56"/>
      <c r="L173" s="47"/>
      <c r="M173" s="3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ht="25.5">
      <c r="A174" s="47"/>
      <c r="B174" s="47"/>
      <c r="C174" s="47"/>
      <c r="D174" s="47"/>
      <c r="E174" s="47"/>
      <c r="F174" s="47"/>
      <c r="G174" s="56"/>
      <c r="H174" s="56"/>
      <c r="I174" s="56"/>
      <c r="J174" s="56"/>
      <c r="K174" s="56"/>
      <c r="L174" s="47"/>
      <c r="M174" s="36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ht="25.5">
      <c r="A175" s="47"/>
      <c r="B175" s="47"/>
      <c r="C175" s="47"/>
      <c r="D175" s="47"/>
      <c r="E175" s="47"/>
      <c r="F175" s="47"/>
      <c r="G175" s="56"/>
      <c r="H175" s="56"/>
      <c r="I175" s="56"/>
      <c r="J175" s="56"/>
      <c r="K175" s="56"/>
      <c r="L175" s="47"/>
      <c r="M175" s="36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ht="25.5">
      <c r="A176" s="47"/>
      <c r="B176" s="47"/>
      <c r="C176" s="47"/>
      <c r="D176" s="47"/>
      <c r="E176" s="47"/>
      <c r="F176" s="47"/>
      <c r="G176" s="56"/>
      <c r="H176" s="56"/>
      <c r="I176" s="56"/>
      <c r="J176" s="56"/>
      <c r="K176" s="56"/>
      <c r="L176" s="47"/>
      <c r="M176" s="36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ht="25.5">
      <c r="A177" s="47"/>
      <c r="B177" s="47"/>
      <c r="C177" s="47"/>
      <c r="D177" s="47"/>
      <c r="E177" s="47"/>
      <c r="F177" s="47"/>
      <c r="G177" s="56"/>
      <c r="H177" s="56"/>
      <c r="I177" s="56"/>
      <c r="J177" s="56"/>
      <c r="K177" s="56"/>
      <c r="L177" s="47"/>
      <c r="M177" s="36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ht="25.5">
      <c r="A178" s="47"/>
      <c r="B178" s="47"/>
      <c r="C178" s="47"/>
      <c r="D178" s="47"/>
      <c r="E178" s="47"/>
      <c r="F178" s="47"/>
      <c r="G178" s="56"/>
      <c r="H178" s="56"/>
      <c r="I178" s="56"/>
      <c r="J178" s="56"/>
      <c r="K178" s="56"/>
      <c r="L178" s="47"/>
      <c r="M178" s="36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ht="25.5">
      <c r="A179" s="47"/>
      <c r="B179" s="47"/>
      <c r="C179" s="47"/>
      <c r="D179" s="47"/>
      <c r="E179" s="47"/>
      <c r="F179" s="47"/>
      <c r="G179" s="56"/>
      <c r="H179" s="56"/>
      <c r="I179" s="56"/>
      <c r="J179" s="56"/>
      <c r="K179" s="56"/>
      <c r="L179" s="47"/>
      <c r="M179" s="36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ht="25.5">
      <c r="A180" s="47"/>
      <c r="B180" s="47"/>
      <c r="C180" s="47"/>
      <c r="D180" s="47"/>
      <c r="E180" s="47"/>
      <c r="F180" s="47"/>
      <c r="G180" s="56"/>
      <c r="H180" s="56"/>
      <c r="I180" s="56"/>
      <c r="J180" s="56"/>
      <c r="K180" s="56"/>
      <c r="L180" s="47"/>
      <c r="M180" s="36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ht="25.5">
      <c r="A181" s="47"/>
      <c r="B181" s="47"/>
      <c r="C181" s="47"/>
      <c r="D181" s="47"/>
      <c r="E181" s="47"/>
      <c r="F181" s="47"/>
      <c r="G181" s="56"/>
      <c r="H181" s="56"/>
      <c r="I181" s="56"/>
      <c r="J181" s="56"/>
      <c r="K181" s="56"/>
      <c r="L181" s="47"/>
      <c r="M181" s="36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ht="25.5">
      <c r="A182" s="47"/>
      <c r="B182" s="47"/>
      <c r="C182" s="47"/>
      <c r="D182" s="47"/>
      <c r="E182" s="47"/>
      <c r="F182" s="47"/>
      <c r="G182" s="56"/>
      <c r="H182" s="56"/>
      <c r="I182" s="56"/>
      <c r="J182" s="56"/>
      <c r="K182" s="56"/>
      <c r="L182" s="47"/>
      <c r="M182" s="36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ht="25.5">
      <c r="A183" s="47"/>
      <c r="B183" s="47"/>
      <c r="C183" s="47"/>
      <c r="D183" s="47"/>
      <c r="E183" s="47"/>
      <c r="F183" s="47"/>
      <c r="G183" s="56"/>
      <c r="H183" s="56"/>
      <c r="I183" s="56"/>
      <c r="J183" s="56"/>
      <c r="K183" s="56"/>
      <c r="L183" s="47"/>
      <c r="M183" s="36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ht="25.5">
      <c r="A184" s="47"/>
      <c r="B184" s="47"/>
      <c r="C184" s="47"/>
      <c r="D184" s="47"/>
      <c r="E184" s="47"/>
      <c r="F184" s="47"/>
      <c r="G184" s="56"/>
      <c r="H184" s="56"/>
      <c r="I184" s="56"/>
      <c r="J184" s="56"/>
      <c r="K184" s="56"/>
      <c r="L184" s="47"/>
      <c r="M184" s="3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ht="25.5">
      <c r="A185" s="47"/>
      <c r="B185" s="47"/>
      <c r="C185" s="47"/>
      <c r="D185" s="47"/>
      <c r="E185" s="47"/>
      <c r="F185" s="47"/>
      <c r="G185" s="56"/>
      <c r="H185" s="56"/>
      <c r="I185" s="56"/>
      <c r="J185" s="56"/>
      <c r="K185" s="56"/>
      <c r="L185" s="47"/>
      <c r="M185" s="36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ht="25.5">
      <c r="A186" s="47"/>
      <c r="B186" s="47"/>
      <c r="C186" s="47"/>
      <c r="D186" s="47"/>
      <c r="E186" s="47"/>
      <c r="F186" s="47"/>
      <c r="G186" s="56"/>
      <c r="H186" s="56"/>
      <c r="I186" s="56"/>
      <c r="J186" s="56"/>
      <c r="K186" s="56"/>
      <c r="L186" s="47"/>
      <c r="M186" s="36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ht="25.5">
      <c r="A187" s="47"/>
      <c r="B187" s="47"/>
      <c r="C187" s="47"/>
      <c r="D187" s="47"/>
      <c r="E187" s="47"/>
      <c r="F187" s="47"/>
      <c r="G187" s="56"/>
      <c r="H187" s="56"/>
      <c r="I187" s="56"/>
      <c r="J187" s="56"/>
      <c r="K187" s="56"/>
      <c r="L187" s="47"/>
      <c r="M187" s="36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ht="25.5">
      <c r="A188" s="47"/>
      <c r="B188" s="47"/>
      <c r="C188" s="47"/>
      <c r="D188" s="47"/>
      <c r="E188" s="47"/>
      <c r="F188" s="47"/>
      <c r="G188" s="56"/>
      <c r="H188" s="56"/>
      <c r="I188" s="56"/>
      <c r="J188" s="56"/>
      <c r="K188" s="56"/>
      <c r="L188" s="47"/>
      <c r="M188" s="36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ht="25.5">
      <c r="A189" s="47"/>
      <c r="B189" s="47"/>
      <c r="C189" s="47"/>
      <c r="D189" s="47"/>
      <c r="E189" s="47"/>
      <c r="F189" s="47"/>
      <c r="G189" s="56"/>
      <c r="H189" s="56"/>
      <c r="I189" s="56"/>
      <c r="J189" s="56"/>
      <c r="K189" s="56"/>
      <c r="L189" s="47"/>
      <c r="M189" s="36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ht="25.5">
      <c r="A190" s="47"/>
      <c r="B190" s="47"/>
      <c r="C190" s="47"/>
      <c r="D190" s="47"/>
      <c r="E190" s="47"/>
      <c r="F190" s="47"/>
      <c r="G190" s="56"/>
      <c r="H190" s="56"/>
      <c r="I190" s="56"/>
      <c r="J190" s="56"/>
      <c r="K190" s="56"/>
      <c r="L190" s="47"/>
      <c r="M190" s="36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ht="25.5">
      <c r="A191" s="47"/>
      <c r="B191" s="47"/>
      <c r="C191" s="47"/>
      <c r="D191" s="47"/>
      <c r="E191" s="47"/>
      <c r="F191" s="47"/>
      <c r="G191" s="56"/>
      <c r="H191" s="56"/>
      <c r="I191" s="56"/>
      <c r="J191" s="56"/>
      <c r="K191" s="56"/>
      <c r="L191" s="47"/>
      <c r="M191" s="36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ht="25.5">
      <c r="A192" s="47"/>
      <c r="B192" s="47"/>
      <c r="C192" s="47"/>
      <c r="D192" s="47"/>
      <c r="E192" s="47"/>
      <c r="F192" s="47"/>
      <c r="G192" s="56"/>
      <c r="H192" s="56"/>
      <c r="I192" s="56"/>
      <c r="J192" s="56"/>
      <c r="K192" s="56"/>
      <c r="L192" s="47"/>
      <c r="M192" s="36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ht="25.5">
      <c r="A193" s="47"/>
      <c r="B193" s="47"/>
      <c r="C193" s="47"/>
      <c r="D193" s="47"/>
      <c r="E193" s="47"/>
      <c r="F193" s="47"/>
      <c r="G193" s="56"/>
      <c r="H193" s="56"/>
      <c r="I193" s="56"/>
      <c r="J193" s="56"/>
      <c r="K193" s="56"/>
      <c r="L193" s="47"/>
      <c r="M193" s="36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ht="25.5">
      <c r="A194" s="47"/>
      <c r="B194" s="47"/>
      <c r="C194" s="47"/>
      <c r="D194" s="47"/>
      <c r="E194" s="47"/>
      <c r="F194" s="47"/>
      <c r="G194" s="56"/>
      <c r="H194" s="56"/>
      <c r="I194" s="56"/>
      <c r="J194" s="56"/>
      <c r="K194" s="56"/>
      <c r="L194" s="47"/>
      <c r="M194" s="36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ht="25.5">
      <c r="A195" s="47"/>
      <c r="B195" s="47"/>
      <c r="C195" s="47"/>
      <c r="D195" s="47"/>
      <c r="E195" s="47"/>
      <c r="F195" s="47"/>
      <c r="G195" s="56"/>
      <c r="H195" s="56"/>
      <c r="I195" s="56"/>
      <c r="J195" s="56"/>
      <c r="K195" s="56"/>
      <c r="L195" s="47"/>
      <c r="M195" s="36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ht="25.5">
      <c r="A196" s="47"/>
      <c r="B196" s="47"/>
      <c r="C196" s="47"/>
      <c r="D196" s="47"/>
      <c r="E196" s="47"/>
      <c r="F196" s="47"/>
      <c r="G196" s="56"/>
      <c r="H196" s="56"/>
      <c r="I196" s="56"/>
      <c r="J196" s="56"/>
      <c r="K196" s="56"/>
      <c r="L196" s="47"/>
      <c r="M196" s="36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ht="25.5">
      <c r="A197" s="47"/>
      <c r="B197" s="47"/>
      <c r="C197" s="47"/>
      <c r="D197" s="47"/>
      <c r="E197" s="47"/>
      <c r="F197" s="47"/>
      <c r="G197" s="56"/>
      <c r="H197" s="56"/>
      <c r="I197" s="56"/>
      <c r="J197" s="56"/>
      <c r="K197" s="56"/>
      <c r="L197" s="47"/>
      <c r="M197" s="36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ht="25.5">
      <c r="A198" s="47"/>
      <c r="B198" s="47"/>
      <c r="C198" s="47"/>
      <c r="D198" s="47"/>
      <c r="E198" s="47"/>
      <c r="F198" s="47"/>
      <c r="G198" s="56"/>
      <c r="H198" s="56"/>
      <c r="I198" s="56"/>
      <c r="J198" s="56"/>
      <c r="K198" s="56"/>
      <c r="L198" s="47"/>
      <c r="M198" s="36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ht="25.5">
      <c r="A199" s="47"/>
      <c r="B199" s="47"/>
      <c r="C199" s="47"/>
      <c r="D199" s="47"/>
      <c r="E199" s="47"/>
      <c r="F199" s="47"/>
      <c r="G199" s="56"/>
      <c r="H199" s="56"/>
      <c r="I199" s="56"/>
      <c r="J199" s="56"/>
      <c r="K199" s="56"/>
      <c r="L199" s="47"/>
      <c r="M199" s="36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ht="25.5">
      <c r="A200" s="47"/>
      <c r="B200" s="47"/>
      <c r="C200" s="47"/>
      <c r="D200" s="47"/>
      <c r="E200" s="47"/>
      <c r="F200" s="47"/>
      <c r="G200" s="56"/>
      <c r="H200" s="56"/>
      <c r="I200" s="56"/>
      <c r="J200" s="56"/>
      <c r="K200" s="56"/>
      <c r="L200" s="47"/>
      <c r="M200" s="36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ht="25.5">
      <c r="A201" s="47"/>
      <c r="B201" s="47"/>
      <c r="C201" s="47"/>
      <c r="D201" s="47"/>
      <c r="E201" s="47"/>
      <c r="F201" s="47"/>
      <c r="G201" s="56"/>
      <c r="H201" s="56"/>
      <c r="I201" s="56"/>
      <c r="J201" s="56"/>
      <c r="K201" s="56"/>
      <c r="L201" s="47"/>
      <c r="M201" s="36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ht="25.5">
      <c r="A202" s="47"/>
      <c r="B202" s="47"/>
      <c r="C202" s="47"/>
      <c r="D202" s="47"/>
      <c r="E202" s="47"/>
      <c r="F202" s="47"/>
      <c r="G202" s="56"/>
      <c r="H202" s="56"/>
      <c r="I202" s="56"/>
      <c r="J202" s="56"/>
      <c r="K202" s="56"/>
      <c r="L202" s="47"/>
      <c r="M202" s="36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ht="25.5">
      <c r="A203" s="47"/>
      <c r="B203" s="47"/>
      <c r="C203" s="47"/>
      <c r="D203" s="47"/>
      <c r="E203" s="47"/>
      <c r="F203" s="47"/>
      <c r="G203" s="56"/>
      <c r="H203" s="56"/>
      <c r="I203" s="56"/>
      <c r="J203" s="56"/>
      <c r="K203" s="56"/>
      <c r="L203" s="47"/>
      <c r="M203" s="36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ht="25.5">
      <c r="A204" s="47"/>
      <c r="B204" s="47"/>
      <c r="C204" s="47"/>
      <c r="D204" s="47"/>
      <c r="E204" s="47"/>
      <c r="F204" s="47"/>
      <c r="G204" s="56"/>
      <c r="H204" s="56"/>
      <c r="I204" s="56"/>
      <c r="J204" s="56"/>
      <c r="K204" s="56"/>
      <c r="L204" s="47"/>
      <c r="M204" s="36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ht="25.5">
      <c r="A205" s="47"/>
      <c r="B205" s="47"/>
      <c r="C205" s="47"/>
      <c r="D205" s="47"/>
      <c r="E205" s="47"/>
      <c r="F205" s="47"/>
      <c r="G205" s="56"/>
      <c r="H205" s="56"/>
      <c r="I205" s="56"/>
      <c r="J205" s="56"/>
      <c r="K205" s="56"/>
      <c r="L205" s="47"/>
      <c r="M205" s="36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ht="25.5">
      <c r="A206" s="47"/>
      <c r="B206" s="47"/>
      <c r="C206" s="47"/>
      <c r="D206" s="47"/>
      <c r="E206" s="47"/>
      <c r="F206" s="47"/>
      <c r="G206" s="56"/>
      <c r="H206" s="56"/>
      <c r="I206" s="56"/>
      <c r="J206" s="56"/>
      <c r="K206" s="56"/>
      <c r="L206" s="47"/>
      <c r="M206" s="36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ht="25.5">
      <c r="A207" s="47"/>
      <c r="B207" s="47"/>
      <c r="C207" s="47"/>
      <c r="D207" s="47"/>
      <c r="E207" s="47"/>
      <c r="F207" s="47"/>
      <c r="G207" s="56"/>
      <c r="H207" s="56"/>
      <c r="I207" s="56"/>
      <c r="J207" s="56"/>
      <c r="K207" s="56"/>
      <c r="L207" s="47"/>
      <c r="M207" s="36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ht="25.5">
      <c r="A208" s="47"/>
      <c r="B208" s="47"/>
      <c r="C208" s="47"/>
      <c r="D208" s="47"/>
      <c r="E208" s="47"/>
      <c r="F208" s="47"/>
      <c r="G208" s="56"/>
      <c r="H208" s="56"/>
      <c r="I208" s="56"/>
      <c r="J208" s="56"/>
      <c r="K208" s="56"/>
      <c r="L208" s="47"/>
      <c r="M208" s="36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ht="25.5">
      <c r="A209" s="47"/>
      <c r="B209" s="47"/>
      <c r="C209" s="47"/>
      <c r="D209" s="47"/>
      <c r="E209" s="47"/>
      <c r="F209" s="47"/>
      <c r="G209" s="56"/>
      <c r="H209" s="56"/>
      <c r="I209" s="56"/>
      <c r="J209" s="56"/>
      <c r="K209" s="56"/>
      <c r="L209" s="47"/>
      <c r="M209" s="36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ht="25.5">
      <c r="A210" s="47"/>
      <c r="B210" s="47"/>
      <c r="C210" s="47"/>
      <c r="D210" s="47"/>
      <c r="E210" s="47"/>
      <c r="F210" s="47"/>
      <c r="G210" s="56"/>
      <c r="H210" s="56"/>
      <c r="I210" s="56"/>
      <c r="J210" s="56"/>
      <c r="K210" s="56"/>
      <c r="L210" s="47"/>
      <c r="M210" s="36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ht="25.5">
      <c r="A211" s="47"/>
      <c r="B211" s="47"/>
      <c r="C211" s="47"/>
      <c r="D211" s="47"/>
      <c r="E211" s="47"/>
      <c r="F211" s="47"/>
      <c r="G211" s="56"/>
      <c r="H211" s="56"/>
      <c r="I211" s="56"/>
      <c r="J211" s="56"/>
      <c r="K211" s="56"/>
      <c r="L211" s="47"/>
      <c r="M211" s="36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ht="25.5">
      <c r="A212" s="47"/>
      <c r="B212" s="47"/>
      <c r="C212" s="47"/>
      <c r="D212" s="47"/>
      <c r="E212" s="47"/>
      <c r="F212" s="47"/>
      <c r="G212" s="56"/>
      <c r="H212" s="56"/>
      <c r="I212" s="56"/>
      <c r="J212" s="56"/>
      <c r="K212" s="56"/>
      <c r="L212" s="47"/>
      <c r="M212" s="36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ht="25.5">
      <c r="A213" s="47"/>
      <c r="B213" s="47"/>
      <c r="C213" s="47"/>
      <c r="D213" s="47"/>
      <c r="E213" s="47"/>
      <c r="F213" s="47"/>
      <c r="G213" s="56"/>
      <c r="H213" s="56"/>
      <c r="I213" s="56"/>
      <c r="J213" s="56"/>
      <c r="K213" s="56"/>
      <c r="L213" s="47"/>
      <c r="M213" s="36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ht="25.5">
      <c r="A214" s="47"/>
      <c r="B214" s="47"/>
      <c r="C214" s="47"/>
      <c r="D214" s="47"/>
      <c r="E214" s="47"/>
      <c r="F214" s="47"/>
      <c r="G214" s="56"/>
      <c r="H214" s="56"/>
      <c r="I214" s="56"/>
      <c r="J214" s="56"/>
      <c r="K214" s="56"/>
      <c r="L214" s="47"/>
      <c r="M214" s="36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ht="25.5">
      <c r="A215" s="47"/>
      <c r="B215" s="47"/>
      <c r="C215" s="47"/>
      <c r="D215" s="47"/>
      <c r="E215" s="47"/>
      <c r="F215" s="47"/>
      <c r="G215" s="56"/>
      <c r="H215" s="56"/>
      <c r="I215" s="56"/>
      <c r="J215" s="56"/>
      <c r="K215" s="56"/>
      <c r="L215" s="47"/>
      <c r="M215" s="36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ht="25.5">
      <c r="A216" s="47"/>
      <c r="B216" s="47"/>
      <c r="C216" s="47"/>
      <c r="D216" s="47"/>
      <c r="E216" s="47"/>
      <c r="F216" s="47"/>
      <c r="G216" s="56"/>
      <c r="H216" s="56"/>
      <c r="I216" s="56"/>
      <c r="J216" s="56"/>
      <c r="K216" s="56"/>
      <c r="L216" s="47"/>
      <c r="M216" s="36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ht="25.5">
      <c r="A217" s="47"/>
      <c r="B217" s="47"/>
      <c r="C217" s="47"/>
      <c r="D217" s="47"/>
      <c r="E217" s="47"/>
      <c r="F217" s="47"/>
      <c r="G217" s="56"/>
      <c r="H217" s="56"/>
      <c r="I217" s="56"/>
      <c r="J217" s="56"/>
      <c r="K217" s="56"/>
      <c r="L217" s="47"/>
      <c r="M217" s="36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ht="25.5">
      <c r="A218" s="47"/>
      <c r="B218" s="47"/>
      <c r="C218" s="47"/>
      <c r="D218" s="47"/>
      <c r="E218" s="47"/>
      <c r="F218" s="47"/>
      <c r="G218" s="56"/>
      <c r="H218" s="56"/>
      <c r="I218" s="56"/>
      <c r="J218" s="56"/>
      <c r="K218" s="56"/>
      <c r="L218" s="47"/>
      <c r="M218" s="36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ht="25.5">
      <c r="A219" s="47"/>
      <c r="B219" s="47"/>
      <c r="C219" s="47"/>
      <c r="D219" s="47"/>
      <c r="E219" s="47"/>
      <c r="F219" s="47"/>
      <c r="G219" s="56"/>
      <c r="H219" s="56"/>
      <c r="I219" s="56"/>
      <c r="J219" s="56"/>
      <c r="K219" s="56"/>
      <c r="L219" s="47"/>
      <c r="M219" s="36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ht="25.5">
      <c r="A220" s="47"/>
      <c r="B220" s="47"/>
      <c r="C220" s="47"/>
      <c r="D220" s="47"/>
      <c r="E220" s="47"/>
      <c r="F220" s="47"/>
      <c r="G220" s="56"/>
      <c r="H220" s="56"/>
      <c r="I220" s="56"/>
      <c r="J220" s="56"/>
      <c r="K220" s="56"/>
      <c r="L220" s="47"/>
      <c r="M220" s="36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ht="25.5">
      <c r="A221" s="47"/>
      <c r="B221" s="47"/>
      <c r="C221" s="47"/>
      <c r="D221" s="47"/>
      <c r="E221" s="47"/>
      <c r="F221" s="47"/>
      <c r="G221" s="56"/>
      <c r="H221" s="56"/>
      <c r="I221" s="56"/>
      <c r="J221" s="56"/>
      <c r="K221" s="56"/>
      <c r="L221" s="47"/>
      <c r="M221" s="36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ht="25.5">
      <c r="A222" s="47"/>
      <c r="B222" s="47"/>
      <c r="C222" s="47"/>
      <c r="D222" s="47"/>
      <c r="E222" s="47"/>
      <c r="F222" s="47"/>
      <c r="G222" s="56"/>
      <c r="H222" s="56"/>
      <c r="I222" s="56"/>
      <c r="J222" s="56"/>
      <c r="K222" s="56"/>
      <c r="L222" s="47"/>
      <c r="M222" s="36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ht="25.5">
      <c r="A223" s="47"/>
      <c r="B223" s="47"/>
      <c r="C223" s="47"/>
      <c r="D223" s="47"/>
      <c r="E223" s="47"/>
      <c r="F223" s="47"/>
      <c r="G223" s="56"/>
      <c r="H223" s="56"/>
      <c r="I223" s="56"/>
      <c r="J223" s="56"/>
      <c r="K223" s="56"/>
      <c r="L223" s="47"/>
      <c r="M223" s="36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ht="25.5">
      <c r="A224" s="47"/>
      <c r="B224" s="47"/>
      <c r="C224" s="47"/>
      <c r="D224" s="47"/>
      <c r="E224" s="47"/>
      <c r="F224" s="47"/>
      <c r="G224" s="56"/>
      <c r="H224" s="56"/>
      <c r="I224" s="56"/>
      <c r="J224" s="56"/>
      <c r="K224" s="56"/>
      <c r="L224" s="47"/>
      <c r="M224" s="36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ht="25.5">
      <c r="A225" s="47"/>
      <c r="B225" s="47"/>
      <c r="C225" s="47"/>
      <c r="D225" s="47"/>
      <c r="E225" s="47"/>
      <c r="F225" s="47"/>
      <c r="G225" s="56"/>
      <c r="H225" s="56"/>
      <c r="I225" s="56"/>
      <c r="J225" s="56"/>
      <c r="K225" s="56"/>
      <c r="L225" s="47"/>
      <c r="M225" s="36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ht="25.5">
      <c r="A226" s="47"/>
      <c r="B226" s="47"/>
      <c r="C226" s="47"/>
      <c r="D226" s="47"/>
      <c r="E226" s="47"/>
      <c r="F226" s="47"/>
      <c r="G226" s="56"/>
      <c r="H226" s="56"/>
      <c r="I226" s="56"/>
      <c r="J226" s="56"/>
      <c r="K226" s="56"/>
      <c r="L226" s="47"/>
      <c r="M226" s="36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ht="25.5">
      <c r="A227" s="47"/>
      <c r="B227" s="47"/>
      <c r="C227" s="47"/>
      <c r="D227" s="47"/>
      <c r="E227" s="47"/>
      <c r="F227" s="47"/>
      <c r="G227" s="56"/>
      <c r="H227" s="56"/>
      <c r="I227" s="56"/>
      <c r="J227" s="56"/>
      <c r="K227" s="56"/>
      <c r="L227" s="47"/>
      <c r="M227" s="36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ht="25.5">
      <c r="A228" s="47"/>
      <c r="B228" s="47"/>
      <c r="C228" s="47"/>
      <c r="D228" s="47"/>
      <c r="E228" s="47"/>
      <c r="F228" s="47"/>
      <c r="G228" s="56"/>
      <c r="H228" s="56"/>
      <c r="I228" s="56"/>
      <c r="J228" s="56"/>
      <c r="K228" s="56"/>
      <c r="L228" s="47"/>
      <c r="M228" s="36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ht="25.5">
      <c r="A229" s="47"/>
      <c r="B229" s="47"/>
      <c r="C229" s="47"/>
      <c r="D229" s="47"/>
      <c r="E229" s="47"/>
      <c r="F229" s="47"/>
      <c r="G229" s="56"/>
      <c r="H229" s="56"/>
      <c r="I229" s="56"/>
      <c r="J229" s="56"/>
      <c r="K229" s="56"/>
      <c r="L229" s="47"/>
      <c r="M229" s="36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ht="25.5">
      <c r="A230" s="47"/>
      <c r="B230" s="47"/>
      <c r="C230" s="47"/>
      <c r="D230" s="47"/>
      <c r="E230" s="47"/>
      <c r="F230" s="47"/>
      <c r="G230" s="56"/>
      <c r="H230" s="56"/>
      <c r="I230" s="56"/>
      <c r="J230" s="56"/>
      <c r="K230" s="56"/>
      <c r="L230" s="47"/>
      <c r="M230" s="36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ht="25.5">
      <c r="A231" s="47"/>
      <c r="B231" s="47"/>
      <c r="C231" s="47"/>
      <c r="D231" s="47"/>
      <c r="E231" s="47"/>
      <c r="F231" s="47"/>
      <c r="G231" s="56"/>
      <c r="H231" s="56"/>
      <c r="I231" s="56"/>
      <c r="J231" s="56"/>
      <c r="K231" s="56"/>
      <c r="L231" s="47"/>
      <c r="M231" s="36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ht="25.5">
      <c r="A232" s="47"/>
      <c r="B232" s="47"/>
      <c r="C232" s="47"/>
      <c r="D232" s="47"/>
      <c r="E232" s="47"/>
      <c r="F232" s="47"/>
      <c r="G232" s="56"/>
      <c r="H232" s="56"/>
      <c r="I232" s="56"/>
      <c r="J232" s="56"/>
      <c r="K232" s="56"/>
      <c r="L232" s="47"/>
      <c r="M232" s="36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ht="25.5">
      <c r="A233" s="47"/>
      <c r="B233" s="47"/>
      <c r="C233" s="47"/>
      <c r="D233" s="47"/>
      <c r="E233" s="47"/>
      <c r="F233" s="47"/>
      <c r="G233" s="56"/>
      <c r="H233" s="56"/>
      <c r="I233" s="56"/>
      <c r="J233" s="56"/>
      <c r="K233" s="56"/>
      <c r="L233" s="47"/>
      <c r="M233" s="36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ht="25.5">
      <c r="A234" s="47"/>
      <c r="B234" s="47"/>
      <c r="C234" s="47"/>
      <c r="D234" s="47"/>
      <c r="E234" s="47"/>
      <c r="F234" s="47"/>
      <c r="G234" s="56"/>
      <c r="H234" s="56"/>
      <c r="I234" s="56"/>
      <c r="J234" s="56"/>
      <c r="K234" s="56"/>
      <c r="L234" s="47"/>
      <c r="M234" s="36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ht="25.5">
      <c r="A235" s="47"/>
      <c r="B235" s="47"/>
      <c r="C235" s="47"/>
      <c r="D235" s="47"/>
      <c r="E235" s="47"/>
      <c r="F235" s="47"/>
      <c r="G235" s="56"/>
      <c r="H235" s="56"/>
      <c r="I235" s="56"/>
      <c r="J235" s="56"/>
      <c r="K235" s="56"/>
      <c r="L235" s="47"/>
      <c r="M235" s="36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ht="25.5">
      <c r="A236" s="47"/>
      <c r="B236" s="47"/>
      <c r="C236" s="47"/>
      <c r="D236" s="47"/>
      <c r="E236" s="47"/>
      <c r="F236" s="47"/>
      <c r="G236" s="56"/>
      <c r="H236" s="56"/>
      <c r="I236" s="56"/>
      <c r="J236" s="56"/>
      <c r="K236" s="56"/>
      <c r="L236" s="56"/>
      <c r="M236" s="36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ht="25.5">
      <c r="A237" s="47"/>
      <c r="B237" s="47"/>
      <c r="C237" s="47"/>
      <c r="D237" s="47"/>
      <c r="E237" s="47"/>
      <c r="F237" s="47"/>
      <c r="G237" s="56"/>
      <c r="H237" s="56"/>
      <c r="I237" s="56"/>
      <c r="J237" s="56"/>
      <c r="K237" s="56"/>
      <c r="L237" s="56"/>
      <c r="M237" s="36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ht="25.5">
      <c r="A238" s="47"/>
      <c r="B238" s="47"/>
      <c r="C238" s="47"/>
      <c r="D238" s="47"/>
      <c r="E238" s="47"/>
      <c r="F238" s="47"/>
      <c r="G238" s="56"/>
      <c r="H238" s="56"/>
      <c r="I238" s="56"/>
      <c r="J238" s="56"/>
      <c r="K238" s="56"/>
      <c r="L238" s="56"/>
      <c r="M238" s="36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ht="25.5">
      <c r="A239" s="47"/>
      <c r="B239" s="47"/>
      <c r="C239" s="47"/>
      <c r="D239" s="47"/>
      <c r="E239" s="47"/>
      <c r="F239" s="47"/>
      <c r="G239" s="56"/>
      <c r="H239" s="56"/>
      <c r="I239" s="56"/>
      <c r="J239" s="56"/>
      <c r="K239" s="56"/>
      <c r="L239" s="56"/>
      <c r="M239" s="36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ht="25.5">
      <c r="A240" s="47"/>
      <c r="B240" s="47"/>
      <c r="C240" s="47"/>
      <c r="D240" s="47"/>
      <c r="E240" s="47"/>
      <c r="F240" s="47"/>
      <c r="G240" s="56"/>
      <c r="H240" s="56"/>
      <c r="I240" s="56"/>
      <c r="J240" s="56"/>
      <c r="K240" s="56"/>
      <c r="L240" s="56"/>
      <c r="M240" s="36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ht="25.5">
      <c r="A241" s="47"/>
      <c r="B241" s="47"/>
      <c r="C241" s="47"/>
      <c r="D241" s="47"/>
      <c r="E241" s="47"/>
      <c r="F241" s="47"/>
      <c r="G241" s="56"/>
      <c r="H241" s="56"/>
      <c r="I241" s="56"/>
      <c r="J241" s="56"/>
      <c r="K241" s="56"/>
      <c r="L241" s="56"/>
      <c r="M241" s="36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ht="25.5">
      <c r="A242" s="47"/>
      <c r="B242" s="47"/>
      <c r="C242" s="47"/>
      <c r="D242" s="47"/>
      <c r="E242" s="47"/>
      <c r="F242" s="47"/>
      <c r="G242" s="56"/>
      <c r="H242" s="56"/>
      <c r="I242" s="56"/>
      <c r="J242" s="56"/>
      <c r="K242" s="56"/>
      <c r="L242" s="56"/>
      <c r="M242" s="36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ht="25.5">
      <c r="A243" s="47"/>
      <c r="B243" s="47"/>
      <c r="C243" s="47"/>
      <c r="D243" s="47"/>
      <c r="E243" s="47"/>
      <c r="F243" s="47"/>
      <c r="G243" s="56"/>
      <c r="H243" s="56"/>
      <c r="I243" s="56"/>
      <c r="J243" s="56"/>
      <c r="K243" s="56"/>
      <c r="L243" s="56"/>
      <c r="M243" s="36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ht="25.5">
      <c r="A244" s="47"/>
      <c r="B244" s="47"/>
      <c r="C244" s="47"/>
      <c r="D244" s="47"/>
      <c r="E244" s="47"/>
      <c r="F244" s="47"/>
      <c r="G244" s="56"/>
      <c r="H244" s="56"/>
      <c r="I244" s="56"/>
      <c r="J244" s="56"/>
      <c r="K244" s="56"/>
      <c r="L244" s="56"/>
      <c r="M244" s="36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ht="25.5">
      <c r="A245" s="47"/>
      <c r="B245" s="47"/>
      <c r="C245" s="47"/>
      <c r="D245" s="47"/>
      <c r="E245" s="47"/>
      <c r="F245" s="47"/>
      <c r="G245" s="56"/>
      <c r="H245" s="56"/>
      <c r="I245" s="56"/>
      <c r="J245" s="56"/>
      <c r="K245" s="56"/>
      <c r="L245" s="56"/>
      <c r="M245" s="36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ht="25.5">
      <c r="A246" s="47"/>
      <c r="B246" s="47"/>
      <c r="C246" s="47"/>
      <c r="D246" s="47"/>
      <c r="E246" s="47"/>
      <c r="F246" s="47"/>
      <c r="G246" s="56"/>
      <c r="H246" s="56"/>
      <c r="I246" s="56"/>
      <c r="J246" s="56"/>
      <c r="K246" s="56"/>
      <c r="L246" s="56"/>
      <c r="M246" s="36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ht="25.5">
      <c r="A247" s="47"/>
      <c r="B247" s="47"/>
      <c r="C247" s="47"/>
      <c r="D247" s="47"/>
      <c r="E247" s="47"/>
      <c r="F247" s="47"/>
      <c r="G247" s="56"/>
      <c r="H247" s="56"/>
      <c r="I247" s="56"/>
      <c r="J247" s="56"/>
      <c r="K247" s="56"/>
      <c r="L247" s="56"/>
      <c r="M247" s="36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ht="25.5">
      <c r="A248" s="47"/>
      <c r="B248" s="47"/>
      <c r="C248" s="47"/>
      <c r="D248" s="47"/>
      <c r="E248" s="47"/>
      <c r="F248" s="47"/>
      <c r="G248" s="56"/>
      <c r="H248" s="56"/>
      <c r="I248" s="56"/>
      <c r="J248" s="56"/>
      <c r="K248" s="56"/>
      <c r="L248" s="56"/>
      <c r="M248" s="36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ht="25.5">
      <c r="A249" s="47"/>
      <c r="B249" s="47"/>
      <c r="C249" s="47"/>
      <c r="D249" s="47"/>
      <c r="E249" s="47"/>
      <c r="F249" s="47"/>
      <c r="G249" s="56"/>
      <c r="H249" s="56"/>
      <c r="I249" s="56"/>
      <c r="J249" s="56"/>
      <c r="K249" s="56"/>
      <c r="L249" s="56"/>
      <c r="M249" s="36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ht="25.5">
      <c r="A250" s="47"/>
      <c r="B250" s="47"/>
      <c r="C250" s="47"/>
      <c r="D250" s="47"/>
      <c r="E250" s="47"/>
      <c r="F250" s="47"/>
      <c r="G250" s="56"/>
      <c r="H250" s="56"/>
      <c r="I250" s="56"/>
      <c r="J250" s="56"/>
      <c r="K250" s="56"/>
      <c r="L250" s="56"/>
      <c r="M250" s="36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ht="25.5">
      <c r="A251" s="47"/>
      <c r="B251" s="47"/>
      <c r="C251" s="47"/>
      <c r="D251" s="47"/>
      <c r="E251" s="47"/>
      <c r="F251" s="47"/>
      <c r="G251" s="56"/>
      <c r="H251" s="56"/>
      <c r="I251" s="56"/>
      <c r="J251" s="56"/>
      <c r="K251" s="56"/>
      <c r="L251" s="56"/>
      <c r="M251" s="36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ht="25.5">
      <c r="A252" s="47"/>
      <c r="B252" s="47"/>
      <c r="C252" s="47"/>
      <c r="D252" s="47"/>
      <c r="E252" s="47"/>
      <c r="F252" s="47"/>
      <c r="G252" s="56"/>
      <c r="H252" s="56"/>
      <c r="I252" s="56"/>
      <c r="J252" s="56"/>
      <c r="K252" s="56"/>
      <c r="L252" s="56"/>
      <c r="M252" s="36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ht="25.5">
      <c r="A253" s="47"/>
      <c r="B253" s="47"/>
      <c r="C253" s="47"/>
      <c r="D253" s="47"/>
      <c r="E253" s="47"/>
      <c r="F253" s="47"/>
      <c r="G253" s="56"/>
      <c r="H253" s="56"/>
      <c r="I253" s="56"/>
      <c r="J253" s="56"/>
      <c r="K253" s="56"/>
      <c r="L253" s="56"/>
      <c r="M253" s="36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ht="25.5">
      <c r="A254" s="47"/>
      <c r="B254" s="47"/>
      <c r="C254" s="47"/>
      <c r="D254" s="47"/>
      <c r="E254" s="47"/>
      <c r="F254" s="47"/>
      <c r="G254" s="56"/>
      <c r="H254" s="56"/>
      <c r="I254" s="56"/>
      <c r="J254" s="56"/>
      <c r="K254" s="56"/>
      <c r="L254" s="56"/>
      <c r="M254" s="3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ht="25.5">
      <c r="A255" s="47"/>
      <c r="B255" s="47"/>
      <c r="C255" s="47"/>
      <c r="D255" s="47"/>
      <c r="E255" s="47"/>
      <c r="F255" s="47"/>
      <c r="G255" s="56"/>
      <c r="H255" s="56"/>
      <c r="I255" s="56"/>
      <c r="J255" s="56"/>
      <c r="K255" s="56"/>
      <c r="L255" s="56"/>
      <c r="M255" s="36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ht="25.5">
      <c r="A256" s="47"/>
      <c r="B256" s="47"/>
      <c r="C256" s="47"/>
      <c r="D256" s="47"/>
      <c r="E256" s="47"/>
      <c r="F256" s="47"/>
      <c r="G256" s="56"/>
      <c r="H256" s="56"/>
      <c r="I256" s="56"/>
      <c r="J256" s="56"/>
      <c r="K256" s="56"/>
      <c r="L256" s="56"/>
      <c r="M256" s="36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ht="25.5">
      <c r="A257" s="47"/>
      <c r="B257" s="47"/>
      <c r="C257" s="47"/>
      <c r="D257" s="47"/>
      <c r="E257" s="47"/>
      <c r="F257" s="47"/>
      <c r="G257" s="56"/>
      <c r="H257" s="56"/>
      <c r="I257" s="56"/>
      <c r="J257" s="56"/>
      <c r="K257" s="56"/>
      <c r="L257" s="56"/>
      <c r="M257" s="36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ht="25.5">
      <c r="A258" s="47"/>
      <c r="B258" s="47"/>
      <c r="C258" s="47"/>
      <c r="D258" s="47"/>
      <c r="E258" s="47"/>
      <c r="F258" s="47"/>
      <c r="G258" s="56"/>
      <c r="H258" s="56"/>
      <c r="I258" s="56"/>
      <c r="J258" s="56"/>
      <c r="K258" s="56"/>
      <c r="L258" s="56"/>
      <c r="M258" s="36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ht="25.5">
      <c r="A259" s="47"/>
      <c r="B259" s="47"/>
      <c r="C259" s="47"/>
      <c r="D259" s="47"/>
      <c r="E259" s="47"/>
      <c r="F259" s="47"/>
      <c r="G259" s="56"/>
      <c r="H259" s="56"/>
      <c r="I259" s="56"/>
      <c r="J259" s="56"/>
      <c r="K259" s="56"/>
      <c r="L259" s="56"/>
      <c r="M259" s="36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ht="25.5">
      <c r="A260" s="47"/>
      <c r="B260" s="47"/>
      <c r="C260" s="47"/>
      <c r="D260" s="47"/>
      <c r="E260" s="47"/>
      <c r="F260" s="47"/>
      <c r="G260" s="56"/>
      <c r="H260" s="56"/>
      <c r="I260" s="56"/>
      <c r="J260" s="56"/>
      <c r="K260" s="56"/>
      <c r="L260" s="56"/>
      <c r="M260" s="36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ht="25.5">
      <c r="A261" s="47"/>
      <c r="B261" s="47"/>
      <c r="C261" s="47"/>
      <c r="D261" s="47"/>
      <c r="E261" s="47"/>
      <c r="F261" s="47"/>
      <c r="G261" s="56"/>
      <c r="H261" s="56"/>
      <c r="I261" s="56"/>
      <c r="J261" s="56"/>
      <c r="K261" s="56"/>
      <c r="L261" s="56"/>
      <c r="M261" s="36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ht="25.5">
      <c r="A262" s="47"/>
      <c r="B262" s="47"/>
      <c r="C262" s="47"/>
      <c r="D262" s="47"/>
      <c r="E262" s="47"/>
      <c r="F262" s="47"/>
      <c r="G262" s="56"/>
      <c r="H262" s="56"/>
      <c r="I262" s="56"/>
      <c r="J262" s="56"/>
      <c r="K262" s="56"/>
      <c r="L262" s="56"/>
      <c r="M262" s="3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ht="25.5">
      <c r="A263" s="47"/>
      <c r="B263" s="47"/>
      <c r="C263" s="47"/>
      <c r="D263" s="47"/>
      <c r="E263" s="47"/>
      <c r="F263" s="47"/>
      <c r="G263" s="56"/>
      <c r="H263" s="56"/>
      <c r="I263" s="56"/>
      <c r="J263" s="56"/>
      <c r="K263" s="56"/>
      <c r="L263" s="56"/>
      <c r="M263" s="36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ht="25.5">
      <c r="A264" s="47"/>
      <c r="B264" s="47"/>
      <c r="C264" s="47"/>
      <c r="D264" s="47"/>
      <c r="E264" s="47"/>
      <c r="F264" s="47"/>
      <c r="G264" s="56"/>
      <c r="H264" s="56"/>
      <c r="I264" s="56"/>
      <c r="J264" s="56"/>
      <c r="K264" s="56"/>
      <c r="L264" s="56"/>
      <c r="M264" s="36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ht="25.5">
      <c r="A265" s="47"/>
      <c r="B265" s="47"/>
      <c r="C265" s="47"/>
      <c r="D265" s="47"/>
      <c r="E265" s="47"/>
      <c r="F265" s="47"/>
      <c r="G265" s="56"/>
      <c r="H265" s="56"/>
      <c r="I265" s="56"/>
      <c r="J265" s="56"/>
      <c r="K265" s="56"/>
      <c r="L265" s="56"/>
      <c r="M265" s="36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ht="25.5">
      <c r="A266" s="47"/>
      <c r="B266" s="47"/>
      <c r="C266" s="47"/>
      <c r="D266" s="47"/>
      <c r="E266" s="47"/>
      <c r="F266" s="47"/>
      <c r="G266" s="56"/>
      <c r="H266" s="56"/>
      <c r="I266" s="56"/>
      <c r="J266" s="56"/>
      <c r="K266" s="56"/>
      <c r="L266" s="56"/>
      <c r="M266" s="36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ht="25.5">
      <c r="A267" s="47"/>
      <c r="B267" s="47"/>
      <c r="C267" s="47"/>
      <c r="D267" s="47"/>
      <c r="E267" s="47"/>
      <c r="F267" s="47"/>
      <c r="G267" s="56"/>
      <c r="H267" s="56"/>
      <c r="I267" s="56"/>
      <c r="J267" s="56"/>
      <c r="K267" s="56"/>
      <c r="L267" s="56"/>
      <c r="M267" s="36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ht="25.5">
      <c r="A268" s="47"/>
      <c r="B268" s="47"/>
      <c r="C268" s="47"/>
      <c r="D268" s="47"/>
      <c r="E268" s="47"/>
      <c r="F268" s="47"/>
      <c r="G268" s="56"/>
      <c r="H268" s="56"/>
      <c r="I268" s="56"/>
      <c r="J268" s="56"/>
      <c r="K268" s="56"/>
      <c r="L268" s="56"/>
      <c r="M268" s="36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ht="25.5">
      <c r="A269" s="47"/>
      <c r="B269" s="47"/>
      <c r="C269" s="47"/>
      <c r="D269" s="47"/>
      <c r="E269" s="47"/>
      <c r="F269" s="47"/>
      <c r="G269" s="56"/>
      <c r="H269" s="56"/>
      <c r="I269" s="56"/>
      <c r="J269" s="56"/>
      <c r="K269" s="56"/>
      <c r="L269" s="56"/>
      <c r="M269" s="36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ht="25.5">
      <c r="A270" s="47"/>
      <c r="B270" s="47"/>
      <c r="C270" s="47"/>
      <c r="D270" s="47"/>
      <c r="E270" s="47"/>
      <c r="F270" s="47"/>
      <c r="G270" s="56"/>
      <c r="H270" s="56"/>
      <c r="I270" s="56"/>
      <c r="J270" s="56"/>
      <c r="K270" s="56"/>
      <c r="L270" s="56"/>
      <c r="M270" s="3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ht="25.5">
      <c r="A271" s="47"/>
      <c r="B271" s="47"/>
      <c r="C271" s="47"/>
      <c r="D271" s="47"/>
      <c r="E271" s="47"/>
      <c r="F271" s="47"/>
      <c r="G271" s="56"/>
      <c r="H271" s="56"/>
      <c r="I271" s="56"/>
      <c r="J271" s="56"/>
      <c r="K271" s="56"/>
      <c r="L271" s="56"/>
      <c r="M271" s="36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ht="25.5">
      <c r="A272" s="47"/>
      <c r="B272" s="47"/>
      <c r="C272" s="47"/>
      <c r="D272" s="47"/>
      <c r="E272" s="47"/>
      <c r="F272" s="47"/>
      <c r="G272" s="56"/>
      <c r="H272" s="56"/>
      <c r="I272" s="56"/>
      <c r="J272" s="56"/>
      <c r="K272" s="56"/>
      <c r="L272" s="56"/>
      <c r="M272" s="36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ht="25.5">
      <c r="A273" s="47"/>
      <c r="B273" s="47"/>
      <c r="C273" s="47"/>
      <c r="D273" s="47"/>
      <c r="E273" s="47"/>
      <c r="F273" s="47"/>
      <c r="G273" s="56"/>
      <c r="H273" s="56"/>
      <c r="I273" s="56"/>
      <c r="J273" s="56"/>
      <c r="K273" s="56"/>
      <c r="L273" s="56"/>
      <c r="M273" s="36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ht="25.5">
      <c r="A274" s="47"/>
      <c r="B274" s="47"/>
      <c r="C274" s="47"/>
      <c r="D274" s="47"/>
      <c r="E274" s="47"/>
      <c r="F274" s="47"/>
      <c r="G274" s="56"/>
      <c r="H274" s="56"/>
      <c r="I274" s="56"/>
      <c r="J274" s="56"/>
      <c r="K274" s="56"/>
      <c r="L274" s="56"/>
      <c r="M274" s="36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ht="25.5">
      <c r="A275" s="47"/>
      <c r="B275" s="47"/>
      <c r="C275" s="47"/>
      <c r="D275" s="47"/>
      <c r="E275" s="47"/>
      <c r="F275" s="47"/>
      <c r="G275" s="56"/>
      <c r="H275" s="56"/>
      <c r="I275" s="56"/>
      <c r="J275" s="56"/>
      <c r="K275" s="56"/>
      <c r="L275" s="56"/>
      <c r="M275" s="36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ht="25.5">
      <c r="A276" s="47"/>
      <c r="B276" s="47"/>
      <c r="C276" s="47"/>
      <c r="D276" s="47"/>
      <c r="E276" s="47"/>
      <c r="F276" s="47"/>
      <c r="G276" s="56"/>
      <c r="H276" s="56"/>
      <c r="I276" s="56"/>
      <c r="J276" s="56"/>
      <c r="K276" s="56"/>
      <c r="L276" s="56"/>
      <c r="M276" s="36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ht="25.5">
      <c r="A277" s="47"/>
      <c r="B277" s="47"/>
      <c r="C277" s="47"/>
      <c r="D277" s="47"/>
      <c r="E277" s="47"/>
      <c r="F277" s="47"/>
      <c r="G277" s="56"/>
      <c r="H277" s="56"/>
      <c r="I277" s="56"/>
      <c r="J277" s="56"/>
      <c r="K277" s="56"/>
      <c r="L277" s="56"/>
      <c r="M277" s="36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ht="25.5">
      <c r="A278" s="47"/>
      <c r="B278" s="47"/>
      <c r="C278" s="47"/>
      <c r="D278" s="47"/>
      <c r="E278" s="47"/>
      <c r="F278" s="47"/>
      <c r="G278" s="56"/>
      <c r="H278" s="56"/>
      <c r="I278" s="56"/>
      <c r="J278" s="56"/>
      <c r="K278" s="56"/>
      <c r="L278" s="56"/>
      <c r="M278" s="3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ht="25.5">
      <c r="A279" s="47"/>
      <c r="B279" s="47"/>
      <c r="C279" s="47"/>
      <c r="D279" s="47"/>
      <c r="E279" s="47"/>
      <c r="F279" s="47"/>
      <c r="G279" s="56"/>
      <c r="H279" s="56"/>
      <c r="I279" s="56"/>
      <c r="J279" s="56"/>
      <c r="K279" s="56"/>
      <c r="L279" s="56"/>
      <c r="M279" s="36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ht="25.5">
      <c r="A280" s="47"/>
      <c r="B280" s="47"/>
      <c r="C280" s="47"/>
      <c r="D280" s="47"/>
      <c r="E280" s="47"/>
      <c r="F280" s="47"/>
      <c r="G280" s="56"/>
      <c r="H280" s="56"/>
      <c r="I280" s="56"/>
      <c r="J280" s="56"/>
      <c r="K280" s="56"/>
      <c r="L280" s="56"/>
      <c r="M280" s="36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ht="25.5">
      <c r="A281" s="47"/>
      <c r="B281" s="47"/>
      <c r="C281" s="47"/>
      <c r="D281" s="47"/>
      <c r="E281" s="47"/>
      <c r="F281" s="47"/>
      <c r="G281" s="56"/>
      <c r="H281" s="56"/>
      <c r="I281" s="56"/>
      <c r="J281" s="56"/>
      <c r="K281" s="56"/>
      <c r="L281" s="56"/>
      <c r="M281" s="36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ht="25.5">
      <c r="A282" s="47"/>
      <c r="B282" s="47"/>
      <c r="C282" s="47"/>
      <c r="D282" s="47"/>
      <c r="E282" s="47"/>
      <c r="F282" s="47"/>
      <c r="G282" s="56"/>
      <c r="H282" s="56"/>
      <c r="I282" s="56"/>
      <c r="J282" s="56"/>
      <c r="K282" s="56"/>
      <c r="L282" s="56"/>
      <c r="M282" s="36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ht="25.5">
      <c r="A283" s="47"/>
      <c r="B283" s="47"/>
      <c r="C283" s="47"/>
      <c r="D283" s="47"/>
      <c r="E283" s="47"/>
      <c r="F283" s="47"/>
      <c r="G283" s="56"/>
      <c r="H283" s="56"/>
      <c r="I283" s="56"/>
      <c r="J283" s="56"/>
      <c r="K283" s="56"/>
      <c r="L283" s="56"/>
      <c r="M283" s="36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ht="25.5">
      <c r="A284" s="47"/>
      <c r="B284" s="47"/>
      <c r="C284" s="47"/>
      <c r="D284" s="47"/>
      <c r="E284" s="47"/>
      <c r="F284" s="47"/>
      <c r="G284" s="56"/>
      <c r="H284" s="56"/>
      <c r="I284" s="56"/>
      <c r="J284" s="56"/>
      <c r="K284" s="56"/>
      <c r="L284" s="56"/>
      <c r="M284" s="36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ht="25.5">
      <c r="A285" s="47"/>
      <c r="B285" s="47"/>
      <c r="C285" s="47"/>
      <c r="D285" s="47"/>
      <c r="E285" s="47"/>
      <c r="F285" s="47"/>
      <c r="G285" s="56"/>
      <c r="H285" s="56"/>
      <c r="I285" s="56"/>
      <c r="J285" s="56"/>
      <c r="K285" s="56"/>
      <c r="L285" s="56"/>
      <c r="M285" s="36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ht="25.5">
      <c r="A286" s="47"/>
      <c r="B286" s="47"/>
      <c r="C286" s="47"/>
      <c r="D286" s="47"/>
      <c r="E286" s="47"/>
      <c r="F286" s="47"/>
      <c r="G286" s="56"/>
      <c r="H286" s="56"/>
      <c r="I286" s="56"/>
      <c r="J286" s="56"/>
      <c r="K286" s="56"/>
      <c r="L286" s="56"/>
      <c r="M286" s="36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ht="25.5">
      <c r="A287" s="47"/>
      <c r="B287" s="47"/>
      <c r="C287" s="47"/>
      <c r="D287" s="47"/>
      <c r="E287" s="47"/>
      <c r="F287" s="47"/>
      <c r="G287" s="56"/>
      <c r="H287" s="56"/>
      <c r="I287" s="56"/>
      <c r="J287" s="56"/>
      <c r="K287" s="56"/>
      <c r="L287" s="56"/>
      <c r="M287" s="36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ht="25.5">
      <c r="A288" s="47"/>
      <c r="B288" s="47"/>
      <c r="C288" s="47"/>
      <c r="D288" s="47"/>
      <c r="E288" s="47"/>
      <c r="F288" s="47"/>
      <c r="G288" s="56"/>
      <c r="H288" s="56"/>
      <c r="I288" s="56"/>
      <c r="J288" s="56"/>
      <c r="K288" s="56"/>
      <c r="L288" s="56"/>
      <c r="M288" s="36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ht="25.5">
      <c r="A289" s="47"/>
      <c r="B289" s="47"/>
      <c r="C289" s="47"/>
      <c r="D289" s="47"/>
      <c r="E289" s="47"/>
      <c r="F289" s="47"/>
      <c r="G289" s="56"/>
      <c r="H289" s="56"/>
      <c r="I289" s="56"/>
      <c r="J289" s="56"/>
      <c r="K289" s="56"/>
      <c r="L289" s="56"/>
      <c r="M289" s="36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ht="25.5">
      <c r="A290" s="47"/>
      <c r="B290" s="47"/>
      <c r="C290" s="47"/>
      <c r="D290" s="47"/>
      <c r="E290" s="47"/>
      <c r="F290" s="47"/>
      <c r="G290" s="56"/>
      <c r="H290" s="56"/>
      <c r="I290" s="56"/>
      <c r="J290" s="56"/>
      <c r="K290" s="56"/>
      <c r="L290" s="56"/>
      <c r="M290" s="36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ht="25.5">
      <c r="A291" s="47"/>
      <c r="B291" s="47"/>
      <c r="C291" s="47"/>
      <c r="D291" s="47"/>
      <c r="E291" s="47"/>
      <c r="F291" s="47"/>
      <c r="G291" s="56"/>
      <c r="H291" s="56"/>
      <c r="I291" s="56"/>
      <c r="J291" s="56"/>
      <c r="K291" s="56"/>
      <c r="L291" s="56"/>
      <c r="M291" s="36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ht="25.5">
      <c r="A292" s="47"/>
      <c r="B292" s="47"/>
      <c r="C292" s="47"/>
      <c r="D292" s="47"/>
      <c r="E292" s="47"/>
      <c r="F292" s="47"/>
      <c r="G292" s="56"/>
      <c r="H292" s="56"/>
      <c r="I292" s="56"/>
      <c r="J292" s="56"/>
      <c r="K292" s="56"/>
      <c r="L292" s="56"/>
      <c r="M292" s="36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ht="25.5">
      <c r="A293" s="47"/>
      <c r="B293" s="47"/>
      <c r="C293" s="47"/>
      <c r="D293" s="47"/>
      <c r="E293" s="47"/>
      <c r="F293" s="47"/>
      <c r="G293" s="56"/>
      <c r="H293" s="56"/>
      <c r="I293" s="56"/>
      <c r="J293" s="56"/>
      <c r="K293" s="56"/>
      <c r="L293" s="56"/>
      <c r="M293" s="36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ht="25.5">
      <c r="A294" s="47"/>
      <c r="B294" s="47"/>
      <c r="C294" s="47"/>
      <c r="D294" s="47"/>
      <c r="E294" s="47"/>
      <c r="F294" s="47"/>
      <c r="G294" s="56"/>
      <c r="H294" s="56"/>
      <c r="I294" s="56"/>
      <c r="J294" s="56"/>
      <c r="K294" s="56"/>
      <c r="L294" s="56"/>
      <c r="M294" s="36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ht="25.5">
      <c r="A295" s="47"/>
      <c r="B295" s="47"/>
      <c r="C295" s="47"/>
      <c r="D295" s="47"/>
      <c r="E295" s="47"/>
      <c r="F295" s="47"/>
      <c r="G295" s="56"/>
      <c r="H295" s="56"/>
      <c r="I295" s="56"/>
      <c r="J295" s="56"/>
      <c r="K295" s="56"/>
      <c r="L295" s="56"/>
      <c r="M295" s="36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ht="25.5">
      <c r="A296" s="47"/>
      <c r="B296" s="47"/>
      <c r="C296" s="47"/>
      <c r="D296" s="47"/>
      <c r="E296" s="47"/>
      <c r="F296" s="47"/>
      <c r="G296" s="56"/>
      <c r="H296" s="56"/>
      <c r="I296" s="56"/>
      <c r="J296" s="56"/>
      <c r="K296" s="56"/>
      <c r="L296" s="56"/>
      <c r="M296" s="36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ht="25.5">
      <c r="A297" s="47"/>
      <c r="B297" s="47"/>
      <c r="C297" s="47"/>
      <c r="D297" s="47"/>
      <c r="E297" s="47"/>
      <c r="F297" s="47"/>
      <c r="G297" s="56"/>
      <c r="H297" s="56"/>
      <c r="I297" s="56"/>
      <c r="J297" s="56"/>
      <c r="K297" s="56"/>
      <c r="L297" s="56"/>
      <c r="M297" s="36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ht="25.5">
      <c r="A298" s="47"/>
      <c r="B298" s="47"/>
      <c r="C298" s="47"/>
      <c r="D298" s="47"/>
      <c r="E298" s="47"/>
      <c r="F298" s="47"/>
      <c r="G298" s="56"/>
      <c r="H298" s="56"/>
      <c r="I298" s="56"/>
      <c r="J298" s="56"/>
      <c r="K298" s="56"/>
      <c r="L298" s="56"/>
      <c r="M298" s="36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ht="25.5">
      <c r="A299" s="47"/>
      <c r="B299" s="47"/>
      <c r="C299" s="47"/>
      <c r="D299" s="47"/>
      <c r="E299" s="47"/>
      <c r="F299" s="47"/>
      <c r="G299" s="56"/>
      <c r="H299" s="56"/>
      <c r="I299" s="56"/>
      <c r="J299" s="56"/>
      <c r="K299" s="56"/>
      <c r="L299" s="56"/>
      <c r="M299" s="36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ht="25.5">
      <c r="A300" s="47"/>
      <c r="B300" s="47"/>
      <c r="C300" s="47"/>
      <c r="D300" s="47"/>
      <c r="E300" s="47"/>
      <c r="F300" s="47"/>
      <c r="G300" s="56"/>
      <c r="H300" s="56"/>
      <c r="I300" s="56"/>
      <c r="J300" s="56"/>
      <c r="K300" s="56"/>
      <c r="L300" s="56"/>
      <c r="M300" s="36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ht="25.5">
      <c r="A301" s="47"/>
      <c r="B301" s="47"/>
      <c r="C301" s="47"/>
      <c r="D301" s="47"/>
      <c r="E301" s="47"/>
      <c r="F301" s="47"/>
      <c r="G301" s="56"/>
      <c r="H301" s="56"/>
      <c r="I301" s="56"/>
      <c r="J301" s="56"/>
      <c r="K301" s="56"/>
      <c r="L301" s="56"/>
      <c r="M301" s="36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ht="25.5">
      <c r="A302" s="47"/>
      <c r="B302" s="47"/>
      <c r="C302" s="47"/>
      <c r="D302" s="47"/>
      <c r="E302" s="47"/>
      <c r="F302" s="47"/>
      <c r="G302" s="56"/>
      <c r="H302" s="56"/>
      <c r="I302" s="56"/>
      <c r="J302" s="56"/>
      <c r="K302" s="56"/>
      <c r="L302" s="56"/>
      <c r="M302" s="36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ht="25.5">
      <c r="A303" s="47"/>
      <c r="B303" s="47"/>
      <c r="C303" s="47"/>
      <c r="D303" s="47"/>
      <c r="E303" s="47"/>
      <c r="F303" s="47"/>
      <c r="G303" s="56"/>
      <c r="H303" s="56"/>
      <c r="I303" s="56"/>
      <c r="J303" s="56"/>
      <c r="K303" s="56"/>
      <c r="L303" s="56"/>
      <c r="M303" s="36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ht="25.5">
      <c r="A304" s="47"/>
      <c r="B304" s="47"/>
      <c r="C304" s="47"/>
      <c r="D304" s="47"/>
      <c r="E304" s="47"/>
      <c r="F304" s="47"/>
      <c r="G304" s="56"/>
      <c r="H304" s="56"/>
      <c r="I304" s="56"/>
      <c r="J304" s="56"/>
      <c r="K304" s="56"/>
      <c r="L304" s="56"/>
      <c r="M304" s="36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ht="25.5">
      <c r="A305" s="47"/>
      <c r="B305" s="47"/>
      <c r="C305" s="47"/>
      <c r="D305" s="47"/>
      <c r="E305" s="47"/>
      <c r="F305" s="47"/>
      <c r="G305" s="56"/>
      <c r="H305" s="56"/>
      <c r="I305" s="56"/>
      <c r="J305" s="56"/>
      <c r="K305" s="56"/>
      <c r="L305" s="56"/>
      <c r="M305" s="36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ht="25.5">
      <c r="A306" s="47"/>
      <c r="B306" s="47"/>
      <c r="C306" s="47"/>
      <c r="D306" s="47"/>
      <c r="E306" s="47"/>
      <c r="F306" s="47"/>
      <c r="G306" s="56"/>
      <c r="H306" s="56"/>
      <c r="I306" s="56"/>
      <c r="J306" s="56"/>
      <c r="K306" s="56"/>
      <c r="L306" s="56"/>
      <c r="M306" s="36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ht="25.5">
      <c r="A307" s="47"/>
      <c r="B307" s="47"/>
      <c r="C307" s="47"/>
      <c r="D307" s="47"/>
      <c r="E307" s="47"/>
      <c r="F307" s="47"/>
      <c r="G307" s="56"/>
      <c r="H307" s="56"/>
      <c r="I307" s="56"/>
      <c r="J307" s="56"/>
      <c r="K307" s="56"/>
      <c r="L307" s="56"/>
      <c r="M307" s="36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ht="25.5">
      <c r="A308" s="47"/>
      <c r="B308" s="47"/>
      <c r="C308" s="47"/>
      <c r="D308" s="47"/>
      <c r="E308" s="47"/>
      <c r="F308" s="47"/>
      <c r="G308" s="56"/>
      <c r="H308" s="56"/>
      <c r="I308" s="56"/>
      <c r="J308" s="56"/>
      <c r="K308" s="56"/>
      <c r="L308" s="56"/>
      <c r="M308" s="36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ht="25.5">
      <c r="A309" s="47"/>
      <c r="B309" s="47"/>
      <c r="C309" s="47"/>
      <c r="D309" s="47"/>
      <c r="E309" s="47"/>
      <c r="F309" s="47"/>
      <c r="G309" s="56"/>
      <c r="H309" s="56"/>
      <c r="I309" s="56"/>
      <c r="J309" s="56"/>
      <c r="K309" s="56"/>
      <c r="L309" s="56"/>
      <c r="M309" s="36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ht="25.5">
      <c r="A310" s="47"/>
      <c r="B310" s="47"/>
      <c r="C310" s="47"/>
      <c r="D310" s="47"/>
      <c r="E310" s="47"/>
      <c r="F310" s="47"/>
      <c r="G310" s="56"/>
      <c r="H310" s="56"/>
      <c r="I310" s="56"/>
      <c r="J310" s="56"/>
      <c r="K310" s="56"/>
      <c r="L310" s="56"/>
      <c r="M310" s="36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ht="25.5">
      <c r="A311" s="47"/>
      <c r="B311" s="47"/>
      <c r="C311" s="47"/>
      <c r="D311" s="47"/>
      <c r="E311" s="47"/>
      <c r="F311" s="47"/>
      <c r="G311" s="56"/>
      <c r="H311" s="56"/>
      <c r="I311" s="56"/>
      <c r="J311" s="56"/>
      <c r="K311" s="56"/>
      <c r="L311" s="56"/>
      <c r="M311" s="36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ht="25.5">
      <c r="A312" s="47"/>
      <c r="B312" s="47"/>
      <c r="C312" s="47"/>
      <c r="D312" s="47"/>
      <c r="E312" s="47"/>
      <c r="F312" s="47"/>
      <c r="G312" s="56"/>
      <c r="H312" s="56"/>
      <c r="I312" s="56"/>
      <c r="J312" s="56"/>
      <c r="K312" s="56"/>
      <c r="L312" s="56"/>
      <c r="M312" s="36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ht="25.5">
      <c r="A313" s="47"/>
      <c r="B313" s="47"/>
      <c r="C313" s="47"/>
      <c r="D313" s="47"/>
      <c r="E313" s="47"/>
      <c r="F313" s="47"/>
      <c r="G313" s="56"/>
      <c r="H313" s="56"/>
      <c r="I313" s="56"/>
      <c r="J313" s="56"/>
      <c r="K313" s="56"/>
      <c r="L313" s="56"/>
      <c r="M313" s="36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ht="25.5">
      <c r="A314" s="47"/>
      <c r="B314" s="47"/>
      <c r="C314" s="47"/>
      <c r="D314" s="47"/>
      <c r="E314" s="47"/>
      <c r="F314" s="47"/>
      <c r="G314" s="56"/>
      <c r="H314" s="56"/>
      <c r="I314" s="56"/>
      <c r="J314" s="56"/>
      <c r="K314" s="56"/>
      <c r="L314" s="56"/>
      <c r="M314" s="36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ht="25.5">
      <c r="A315" s="47"/>
      <c r="B315" s="47"/>
      <c r="C315" s="47"/>
      <c r="D315" s="47"/>
      <c r="E315" s="47"/>
      <c r="F315" s="47"/>
      <c r="G315" s="56"/>
      <c r="H315" s="56"/>
      <c r="I315" s="56"/>
      <c r="J315" s="56"/>
      <c r="K315" s="56"/>
      <c r="L315" s="56"/>
      <c r="M315" s="36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ht="25.5">
      <c r="A316" s="47"/>
      <c r="B316" s="47"/>
      <c r="C316" s="47"/>
      <c r="D316" s="47"/>
      <c r="E316" s="47"/>
      <c r="F316" s="47"/>
      <c r="G316" s="56"/>
      <c r="H316" s="56"/>
      <c r="I316" s="56"/>
      <c r="J316" s="56"/>
      <c r="K316" s="56"/>
      <c r="L316" s="56"/>
      <c r="M316" s="36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ht="25.5">
      <c r="A317" s="47"/>
      <c r="B317" s="47"/>
      <c r="C317" s="47"/>
      <c r="D317" s="47"/>
      <c r="E317" s="47"/>
      <c r="F317" s="47"/>
      <c r="G317" s="56"/>
      <c r="H317" s="56"/>
      <c r="I317" s="56"/>
      <c r="J317" s="56"/>
      <c r="K317" s="56"/>
      <c r="L317" s="56"/>
      <c r="M317" s="36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ht="25.5">
      <c r="A318" s="47"/>
      <c r="B318" s="47"/>
      <c r="C318" s="47"/>
      <c r="D318" s="47"/>
      <c r="E318" s="47"/>
      <c r="F318" s="47"/>
      <c r="G318" s="56"/>
      <c r="H318" s="56"/>
      <c r="I318" s="56"/>
      <c r="J318" s="56"/>
      <c r="K318" s="56"/>
      <c r="L318" s="56"/>
      <c r="M318" s="36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ht="25.5">
      <c r="A319" s="47"/>
      <c r="B319" s="47"/>
      <c r="C319" s="47"/>
      <c r="D319" s="47"/>
      <c r="E319" s="47"/>
      <c r="F319" s="47"/>
      <c r="G319" s="56"/>
      <c r="H319" s="56"/>
      <c r="I319" s="56"/>
      <c r="J319" s="56"/>
      <c r="K319" s="56"/>
      <c r="L319" s="56"/>
      <c r="M319" s="36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ht="25.5">
      <c r="A320" s="47"/>
      <c r="B320" s="47"/>
      <c r="C320" s="47"/>
      <c r="D320" s="47"/>
      <c r="E320" s="47"/>
      <c r="F320" s="47"/>
      <c r="G320" s="56"/>
      <c r="H320" s="56"/>
      <c r="I320" s="56"/>
      <c r="J320" s="56"/>
      <c r="K320" s="56"/>
      <c r="L320" s="56"/>
      <c r="M320" s="36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ht="25.5">
      <c r="A321" s="47"/>
      <c r="B321" s="47"/>
      <c r="C321" s="47"/>
      <c r="D321" s="47"/>
      <c r="E321" s="47"/>
      <c r="F321" s="47"/>
      <c r="G321" s="56"/>
      <c r="H321" s="56"/>
      <c r="I321" s="56"/>
      <c r="J321" s="56"/>
      <c r="K321" s="56"/>
      <c r="L321" s="56"/>
      <c r="M321" s="36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ht="25.5">
      <c r="A322" s="47"/>
      <c r="B322" s="47"/>
      <c r="C322" s="47"/>
      <c r="D322" s="47"/>
      <c r="E322" s="47"/>
      <c r="F322" s="47"/>
      <c r="G322" s="56"/>
      <c r="H322" s="56"/>
      <c r="I322" s="56"/>
      <c r="J322" s="56"/>
      <c r="K322" s="56"/>
      <c r="L322" s="56"/>
      <c r="M322" s="36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ht="25.5">
      <c r="A323" s="47"/>
      <c r="B323" s="47"/>
      <c r="C323" s="47"/>
      <c r="D323" s="47"/>
      <c r="E323" s="47"/>
      <c r="F323" s="47"/>
      <c r="G323" s="56"/>
      <c r="H323" s="56"/>
      <c r="I323" s="56"/>
      <c r="J323" s="56"/>
      <c r="K323" s="56"/>
      <c r="L323" s="56"/>
      <c r="M323" s="36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ht="25.5">
      <c r="A324" s="47"/>
      <c r="B324" s="47"/>
      <c r="C324" s="47"/>
      <c r="D324" s="47"/>
      <c r="E324" s="47"/>
      <c r="F324" s="47"/>
      <c r="G324" s="56"/>
      <c r="H324" s="56"/>
      <c r="I324" s="56"/>
      <c r="J324" s="56"/>
      <c r="K324" s="56"/>
      <c r="L324" s="56"/>
      <c r="M324" s="36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ht="25.5">
      <c r="A325" s="47"/>
      <c r="B325" s="47"/>
      <c r="C325" s="47"/>
      <c r="D325" s="47"/>
      <c r="E325" s="47"/>
      <c r="F325" s="47"/>
      <c r="G325" s="56"/>
      <c r="H325" s="56"/>
      <c r="I325" s="56"/>
      <c r="J325" s="56"/>
      <c r="K325" s="56"/>
      <c r="L325" s="56"/>
      <c r="M325" s="36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ht="25.5">
      <c r="A326" s="47"/>
      <c r="B326" s="47"/>
      <c r="C326" s="47"/>
      <c r="D326" s="47"/>
      <c r="E326" s="47"/>
      <c r="F326" s="47"/>
      <c r="G326" s="56"/>
      <c r="H326" s="56"/>
      <c r="I326" s="56"/>
      <c r="J326" s="56"/>
      <c r="K326" s="56"/>
      <c r="L326" s="56"/>
      <c r="M326" s="36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ht="25.5">
      <c r="A327" s="47"/>
      <c r="B327" s="47"/>
      <c r="C327" s="47"/>
      <c r="D327" s="47"/>
      <c r="E327" s="47"/>
      <c r="F327" s="47"/>
      <c r="G327" s="56"/>
      <c r="H327" s="56"/>
      <c r="I327" s="56"/>
      <c r="J327" s="56"/>
      <c r="K327" s="56"/>
      <c r="L327" s="56"/>
      <c r="M327" s="36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ht="25.5">
      <c r="A328" s="47"/>
      <c r="B328" s="47"/>
      <c r="C328" s="47"/>
      <c r="D328" s="47"/>
      <c r="E328" s="47"/>
      <c r="F328" s="47"/>
      <c r="G328" s="56"/>
      <c r="H328" s="56"/>
      <c r="I328" s="56"/>
      <c r="J328" s="56"/>
      <c r="K328" s="56"/>
      <c r="L328" s="56"/>
      <c r="M328" s="36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ht="25.5">
      <c r="A329" s="47"/>
      <c r="B329" s="47"/>
      <c r="C329" s="47"/>
      <c r="D329" s="47"/>
      <c r="E329" s="47"/>
      <c r="F329" s="47"/>
      <c r="G329" s="56"/>
      <c r="H329" s="56"/>
      <c r="I329" s="56"/>
      <c r="J329" s="56"/>
      <c r="K329" s="56"/>
      <c r="L329" s="56"/>
      <c r="M329" s="36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ht="25.5">
      <c r="A330" s="47"/>
      <c r="B330" s="47"/>
      <c r="C330" s="47"/>
      <c r="D330" s="47"/>
      <c r="E330" s="47"/>
      <c r="F330" s="47"/>
      <c r="G330" s="56"/>
      <c r="H330" s="56"/>
      <c r="I330" s="56"/>
      <c r="J330" s="56"/>
      <c r="K330" s="56"/>
      <c r="L330" s="56"/>
      <c r="M330" s="36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ht="25.5">
      <c r="A331" s="47"/>
      <c r="B331" s="47"/>
      <c r="C331" s="47"/>
      <c r="D331" s="47"/>
      <c r="E331" s="47"/>
      <c r="F331" s="47"/>
      <c r="G331" s="56"/>
      <c r="H331" s="56"/>
      <c r="I331" s="56"/>
      <c r="J331" s="56"/>
      <c r="K331" s="56"/>
      <c r="L331" s="56"/>
      <c r="M331" s="36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ht="25.5">
      <c r="A332" s="47"/>
      <c r="B332" s="47"/>
      <c r="C332" s="47"/>
      <c r="D332" s="47"/>
      <c r="E332" s="47"/>
      <c r="F332" s="47"/>
      <c r="G332" s="56"/>
      <c r="H332" s="56"/>
      <c r="I332" s="56"/>
      <c r="J332" s="56"/>
      <c r="K332" s="56"/>
      <c r="L332" s="56"/>
      <c r="M332" s="36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ht="25.5">
      <c r="A333" s="47"/>
      <c r="B333" s="47"/>
      <c r="C333" s="47"/>
      <c r="D333" s="47"/>
      <c r="E333" s="47"/>
      <c r="F333" s="47"/>
      <c r="G333" s="56"/>
      <c r="H333" s="56"/>
      <c r="I333" s="56"/>
      <c r="J333" s="56"/>
      <c r="K333" s="56"/>
      <c r="L333" s="56"/>
      <c r="M333" s="36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ht="25.5">
      <c r="A334" s="47"/>
      <c r="B334" s="47"/>
      <c r="C334" s="47"/>
      <c r="D334" s="47"/>
      <c r="E334" s="47"/>
      <c r="F334" s="47"/>
      <c r="G334" s="56"/>
      <c r="H334" s="56"/>
      <c r="I334" s="56"/>
      <c r="J334" s="56"/>
      <c r="K334" s="56"/>
      <c r="L334" s="56"/>
      <c r="M334" s="36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ht="25.5">
      <c r="A335" s="47"/>
      <c r="B335" s="47"/>
      <c r="C335" s="47"/>
      <c r="D335" s="47"/>
      <c r="E335" s="47"/>
      <c r="F335" s="47"/>
      <c r="G335" s="56"/>
      <c r="H335" s="56"/>
      <c r="I335" s="56"/>
      <c r="J335" s="56"/>
      <c r="K335" s="56"/>
      <c r="L335" s="56"/>
      <c r="M335" s="36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ht="25.5">
      <c r="A336" s="47"/>
      <c r="B336" s="47"/>
      <c r="C336" s="47"/>
      <c r="D336" s="47"/>
      <c r="E336" s="47"/>
      <c r="F336" s="47"/>
      <c r="G336" s="56"/>
      <c r="H336" s="56"/>
      <c r="I336" s="56"/>
      <c r="J336" s="56"/>
      <c r="K336" s="56"/>
      <c r="L336" s="56"/>
      <c r="M336" s="36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ht="25.5">
      <c r="A337" s="47"/>
      <c r="B337" s="47"/>
      <c r="C337" s="47"/>
      <c r="D337" s="47"/>
      <c r="E337" s="47"/>
      <c r="F337" s="47"/>
      <c r="G337" s="56"/>
      <c r="H337" s="56"/>
      <c r="I337" s="56"/>
      <c r="J337" s="56"/>
      <c r="K337" s="56"/>
      <c r="L337" s="56"/>
      <c r="M337" s="36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ht="25.5">
      <c r="A338" s="47"/>
      <c r="B338" s="47"/>
      <c r="C338" s="47"/>
      <c r="D338" s="47"/>
      <c r="E338" s="47"/>
      <c r="F338" s="47"/>
      <c r="G338" s="56"/>
      <c r="H338" s="56"/>
      <c r="I338" s="56"/>
      <c r="J338" s="56"/>
      <c r="K338" s="56"/>
      <c r="L338" s="56"/>
      <c r="M338" s="36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ht="25.5">
      <c r="A339" s="47"/>
      <c r="B339" s="47"/>
      <c r="C339" s="47"/>
      <c r="D339" s="47"/>
      <c r="E339" s="47"/>
      <c r="F339" s="47"/>
      <c r="G339" s="56"/>
      <c r="H339" s="56"/>
      <c r="I339" s="56"/>
      <c r="J339" s="56"/>
      <c r="K339" s="56"/>
      <c r="L339" s="56"/>
      <c r="M339" s="36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ht="25.5">
      <c r="A340" s="47"/>
      <c r="B340" s="47"/>
      <c r="C340" s="47"/>
      <c r="D340" s="47"/>
      <c r="E340" s="47"/>
      <c r="F340" s="47"/>
      <c r="G340" s="56"/>
      <c r="H340" s="56"/>
      <c r="I340" s="56"/>
      <c r="J340" s="56"/>
      <c r="K340" s="56"/>
      <c r="L340" s="56"/>
      <c r="M340" s="36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ht="25.5">
      <c r="A341" s="47"/>
      <c r="B341" s="47"/>
      <c r="C341" s="47"/>
      <c r="D341" s="47"/>
      <c r="E341" s="47"/>
      <c r="F341" s="47"/>
      <c r="G341" s="56"/>
      <c r="H341" s="56"/>
      <c r="I341" s="56"/>
      <c r="J341" s="56"/>
      <c r="K341" s="56"/>
      <c r="L341" s="56"/>
      <c r="M341" s="36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ht="25.5">
      <c r="A342" s="47"/>
      <c r="B342" s="47"/>
      <c r="C342" s="47"/>
      <c r="D342" s="47"/>
      <c r="E342" s="47"/>
      <c r="F342" s="47"/>
      <c r="G342" s="56"/>
      <c r="H342" s="56"/>
      <c r="I342" s="56"/>
      <c r="J342" s="56"/>
      <c r="K342" s="56"/>
      <c r="L342" s="56"/>
      <c r="M342" s="36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ht="25.5">
      <c r="A343" s="47"/>
      <c r="B343" s="47"/>
      <c r="C343" s="47"/>
      <c r="D343" s="47"/>
      <c r="E343" s="47"/>
      <c r="F343" s="47"/>
      <c r="G343" s="56"/>
      <c r="H343" s="56"/>
      <c r="I343" s="56"/>
      <c r="J343" s="56"/>
      <c r="K343" s="56"/>
      <c r="L343" s="56"/>
      <c r="M343" s="36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ht="25.5">
      <c r="A344" s="47"/>
      <c r="B344" s="47"/>
      <c r="C344" s="47"/>
      <c r="D344" s="47"/>
      <c r="E344" s="47"/>
      <c r="F344" s="47"/>
      <c r="G344" s="56"/>
      <c r="H344" s="56"/>
      <c r="I344" s="56"/>
      <c r="J344" s="56"/>
      <c r="K344" s="56"/>
      <c r="L344" s="56"/>
      <c r="M344" s="36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ht="25.5">
      <c r="A345" s="47"/>
      <c r="B345" s="47"/>
      <c r="C345" s="47"/>
      <c r="D345" s="47"/>
      <c r="E345" s="47"/>
      <c r="F345" s="47"/>
      <c r="G345" s="56"/>
      <c r="H345" s="56"/>
      <c r="I345" s="56"/>
      <c r="J345" s="56"/>
      <c r="K345" s="56"/>
      <c r="L345" s="56"/>
      <c r="M345" s="36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ht="25.5">
      <c r="A346" s="47"/>
      <c r="B346" s="47"/>
      <c r="C346" s="47"/>
      <c r="D346" s="47"/>
      <c r="E346" s="47"/>
      <c r="F346" s="47"/>
      <c r="G346" s="56"/>
      <c r="H346" s="56"/>
      <c r="I346" s="56"/>
      <c r="J346" s="56"/>
      <c r="K346" s="56"/>
      <c r="L346" s="56"/>
      <c r="M346" s="36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ht="25.5">
      <c r="A347" s="47"/>
      <c r="B347" s="47"/>
      <c r="C347" s="47"/>
      <c r="D347" s="47"/>
      <c r="E347" s="47"/>
      <c r="F347" s="47"/>
      <c r="G347" s="56"/>
      <c r="H347" s="56"/>
      <c r="I347" s="56"/>
      <c r="J347" s="56"/>
      <c r="K347" s="56"/>
      <c r="L347" s="56"/>
      <c r="M347" s="36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ht="25.5">
      <c r="A348" s="47"/>
      <c r="B348" s="47"/>
      <c r="C348" s="47"/>
      <c r="D348" s="47"/>
      <c r="E348" s="47"/>
      <c r="F348" s="47"/>
      <c r="G348" s="56"/>
      <c r="H348" s="56"/>
      <c r="I348" s="56"/>
      <c r="J348" s="56"/>
      <c r="K348" s="56"/>
      <c r="L348" s="56"/>
      <c r="M348" s="36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ht="25.5">
      <c r="A349" s="47"/>
      <c r="B349" s="47"/>
      <c r="C349" s="47"/>
      <c r="D349" s="47"/>
      <c r="E349" s="47"/>
      <c r="F349" s="47"/>
      <c r="G349" s="56"/>
      <c r="H349" s="56"/>
      <c r="I349" s="56"/>
      <c r="J349" s="56"/>
      <c r="K349" s="56"/>
      <c r="L349" s="56"/>
      <c r="M349" s="36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ht="25.5">
      <c r="A350" s="47"/>
      <c r="B350" s="47"/>
      <c r="C350" s="47"/>
      <c r="D350" s="47"/>
      <c r="E350" s="47"/>
      <c r="F350" s="47"/>
      <c r="G350" s="56"/>
      <c r="H350" s="56"/>
      <c r="I350" s="56"/>
      <c r="J350" s="56"/>
      <c r="K350" s="56"/>
      <c r="L350" s="56"/>
      <c r="M350" s="36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ht="25.5">
      <c r="A351" s="47"/>
      <c r="B351" s="47"/>
      <c r="C351" s="47"/>
      <c r="D351" s="47"/>
      <c r="E351" s="47"/>
      <c r="F351" s="47"/>
      <c r="G351" s="56"/>
      <c r="H351" s="56"/>
      <c r="I351" s="56"/>
      <c r="J351" s="56"/>
      <c r="K351" s="56"/>
      <c r="L351" s="56"/>
      <c r="M351" s="36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ht="25.5">
      <c r="A352" s="47"/>
      <c r="B352" s="47"/>
      <c r="C352" s="47"/>
      <c r="D352" s="47"/>
      <c r="E352" s="47"/>
      <c r="F352" s="47"/>
      <c r="G352" s="56"/>
      <c r="H352" s="56"/>
      <c r="I352" s="56"/>
      <c r="J352" s="56"/>
      <c r="K352" s="56"/>
      <c r="L352" s="56"/>
      <c r="M352" s="36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ht="25.5">
      <c r="A353" s="47"/>
      <c r="B353" s="47"/>
      <c r="C353" s="47"/>
      <c r="D353" s="47"/>
      <c r="E353" s="47"/>
      <c r="F353" s="47"/>
      <c r="G353" s="56"/>
      <c r="H353" s="56"/>
      <c r="I353" s="56"/>
      <c r="J353" s="56"/>
      <c r="K353" s="56"/>
      <c r="L353" s="56"/>
      <c r="M353" s="36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ht="25.5">
      <c r="A354" s="47"/>
      <c r="B354" s="47"/>
      <c r="C354" s="47"/>
      <c r="D354" s="47"/>
      <c r="E354" s="47"/>
      <c r="F354" s="47"/>
      <c r="G354" s="56"/>
      <c r="H354" s="56"/>
      <c r="I354" s="56"/>
      <c r="J354" s="56"/>
      <c r="K354" s="56"/>
      <c r="L354" s="56"/>
      <c r="M354" s="36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ht="25.5">
      <c r="A355" s="47"/>
      <c r="B355" s="47"/>
      <c r="C355" s="47"/>
      <c r="D355" s="47"/>
      <c r="E355" s="47"/>
      <c r="F355" s="47"/>
      <c r="G355" s="56"/>
      <c r="H355" s="56"/>
      <c r="I355" s="56"/>
      <c r="J355" s="56"/>
      <c r="K355" s="56"/>
      <c r="L355" s="56"/>
      <c r="M355" s="36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ht="25.5">
      <c r="A356" s="47"/>
      <c r="B356" s="47"/>
      <c r="C356" s="47"/>
      <c r="D356" s="47"/>
      <c r="E356" s="47"/>
      <c r="F356" s="47"/>
      <c r="G356" s="56"/>
      <c r="H356" s="56"/>
      <c r="I356" s="56"/>
      <c r="J356" s="56"/>
      <c r="K356" s="56"/>
      <c r="L356" s="56"/>
      <c r="M356" s="36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ht="25.5">
      <c r="A357" s="47"/>
      <c r="B357" s="47"/>
      <c r="C357" s="47"/>
      <c r="D357" s="47"/>
      <c r="E357" s="47"/>
      <c r="F357" s="47"/>
      <c r="G357" s="56"/>
      <c r="H357" s="56"/>
      <c r="I357" s="56"/>
      <c r="J357" s="56"/>
      <c r="K357" s="56"/>
      <c r="L357" s="56"/>
      <c r="M357" s="36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ht="25.5">
      <c r="A358" s="47"/>
      <c r="B358" s="47"/>
      <c r="C358" s="47"/>
      <c r="D358" s="47"/>
      <c r="E358" s="47"/>
      <c r="F358" s="47"/>
      <c r="G358" s="56"/>
      <c r="H358" s="56"/>
      <c r="I358" s="56"/>
      <c r="J358" s="56"/>
      <c r="K358" s="56"/>
      <c r="L358" s="56"/>
      <c r="M358" s="36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ht="25.5">
      <c r="A359" s="47"/>
      <c r="B359" s="47"/>
      <c r="C359" s="47"/>
      <c r="D359" s="47"/>
      <c r="E359" s="47"/>
      <c r="F359" s="47"/>
      <c r="G359" s="56"/>
      <c r="H359" s="56"/>
      <c r="I359" s="56"/>
      <c r="J359" s="56"/>
      <c r="K359" s="56"/>
      <c r="L359" s="56"/>
      <c r="M359" s="36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ht="25.5">
      <c r="A360" s="47"/>
      <c r="B360" s="47"/>
      <c r="C360" s="47"/>
      <c r="D360" s="47"/>
      <c r="E360" s="47"/>
      <c r="F360" s="47"/>
      <c r="G360" s="56"/>
      <c r="H360" s="56"/>
      <c r="I360" s="56"/>
      <c r="J360" s="56"/>
      <c r="K360" s="56"/>
      <c r="L360" s="56"/>
      <c r="M360" s="36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ht="25.5">
      <c r="A361" s="47"/>
      <c r="B361" s="47"/>
      <c r="C361" s="47"/>
      <c r="D361" s="47"/>
      <c r="E361" s="47"/>
      <c r="F361" s="47"/>
      <c r="G361" s="56"/>
      <c r="H361" s="56"/>
      <c r="I361" s="56"/>
      <c r="J361" s="56"/>
      <c r="K361" s="56"/>
      <c r="L361" s="56"/>
      <c r="M361" s="36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ht="25.5">
      <c r="A362" s="47"/>
      <c r="B362" s="47"/>
      <c r="C362" s="47"/>
      <c r="D362" s="47"/>
      <c r="E362" s="47"/>
      <c r="F362" s="47"/>
      <c r="G362" s="56"/>
      <c r="H362" s="56"/>
      <c r="I362" s="56"/>
      <c r="J362" s="56"/>
      <c r="K362" s="56"/>
      <c r="L362" s="56"/>
      <c r="M362" s="36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ht="25.5">
      <c r="A363" s="47"/>
      <c r="B363" s="47"/>
      <c r="C363" s="47"/>
      <c r="D363" s="47"/>
      <c r="E363" s="47"/>
      <c r="F363" s="47"/>
      <c r="G363" s="56"/>
      <c r="H363" s="56"/>
      <c r="I363" s="56"/>
      <c r="J363" s="56"/>
      <c r="K363" s="56"/>
      <c r="L363" s="56"/>
      <c r="M363" s="36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ht="25.5">
      <c r="A364" s="47"/>
      <c r="B364" s="47"/>
      <c r="C364" s="47"/>
      <c r="D364" s="47"/>
      <c r="E364" s="47"/>
      <c r="F364" s="47"/>
      <c r="G364" s="56"/>
      <c r="H364" s="56"/>
      <c r="I364" s="56"/>
      <c r="J364" s="56"/>
      <c r="K364" s="56"/>
      <c r="L364" s="56"/>
      <c r="M364" s="36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ht="25.5">
      <c r="A365" s="47"/>
      <c r="B365" s="47"/>
      <c r="C365" s="47"/>
      <c r="D365" s="47"/>
      <c r="E365" s="47"/>
      <c r="F365" s="47"/>
      <c r="G365" s="56"/>
      <c r="H365" s="56"/>
      <c r="I365" s="56"/>
      <c r="J365" s="56"/>
      <c r="K365" s="56"/>
      <c r="L365" s="56"/>
      <c r="M365" s="36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ht="25.5">
      <c r="A366" s="47"/>
      <c r="B366" s="47"/>
      <c r="C366" s="47"/>
      <c r="D366" s="47"/>
      <c r="E366" s="47"/>
      <c r="F366" s="47"/>
      <c r="G366" s="56"/>
      <c r="H366" s="56"/>
      <c r="I366" s="56"/>
      <c r="J366" s="56"/>
      <c r="K366" s="56"/>
      <c r="L366" s="56"/>
      <c r="M366" s="36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ht="12.75">
      <c r="A367" s="36"/>
      <c r="B367" s="36"/>
      <c r="C367" s="36"/>
      <c r="D367" s="36"/>
      <c r="E367" s="36"/>
      <c r="F367" s="36"/>
      <c r="G367" s="37"/>
      <c r="H367" s="37"/>
      <c r="I367" s="37"/>
      <c r="J367" s="37"/>
      <c r="K367" s="37"/>
      <c r="L367" s="37"/>
      <c r="M367" s="36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ht="12.75">
      <c r="A368" s="36"/>
      <c r="B368" s="36"/>
      <c r="C368" s="36"/>
      <c r="D368" s="36"/>
      <c r="E368" s="36"/>
      <c r="F368" s="36"/>
      <c r="G368" s="37"/>
      <c r="H368" s="37"/>
      <c r="I368" s="37"/>
      <c r="J368" s="37"/>
      <c r="K368" s="37"/>
      <c r="L368" s="37"/>
      <c r="M368" s="36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ht="12.75">
      <c r="A369" s="36"/>
      <c r="B369" s="36"/>
      <c r="C369" s="36"/>
      <c r="D369" s="36"/>
      <c r="E369" s="36"/>
      <c r="F369" s="36"/>
      <c r="G369" s="37"/>
      <c r="H369" s="37"/>
      <c r="I369" s="37"/>
      <c r="J369" s="37"/>
      <c r="K369" s="37"/>
      <c r="L369" s="37"/>
      <c r="M369" s="36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ht="12.75">
      <c r="A370" s="36"/>
      <c r="B370" s="36"/>
      <c r="C370" s="36"/>
      <c r="D370" s="36"/>
      <c r="E370" s="36"/>
      <c r="F370" s="36"/>
      <c r="G370" s="37"/>
      <c r="H370" s="37"/>
      <c r="I370" s="37"/>
      <c r="J370" s="37"/>
      <c r="K370" s="37"/>
      <c r="L370" s="37"/>
      <c r="M370" s="36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ht="12.75">
      <c r="A371" s="36"/>
      <c r="B371" s="36"/>
      <c r="C371" s="36"/>
      <c r="D371" s="36"/>
      <c r="E371" s="36"/>
      <c r="F371" s="36"/>
      <c r="G371" s="37"/>
      <c r="H371" s="37"/>
      <c r="I371" s="37"/>
      <c r="J371" s="37"/>
      <c r="K371" s="37"/>
      <c r="L371" s="37"/>
      <c r="M371" s="36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ht="12.75">
      <c r="A372" s="36"/>
      <c r="B372" s="36"/>
      <c r="C372" s="36"/>
      <c r="D372" s="36"/>
      <c r="E372" s="36"/>
      <c r="F372" s="36"/>
      <c r="G372" s="37"/>
      <c r="H372" s="37"/>
      <c r="I372" s="37"/>
      <c r="J372" s="37"/>
      <c r="K372" s="37"/>
      <c r="L372" s="37"/>
      <c r="M372" s="36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ht="12.75">
      <c r="A373" s="36"/>
      <c r="B373" s="36"/>
      <c r="C373" s="36"/>
      <c r="D373" s="36"/>
      <c r="E373" s="36"/>
      <c r="F373" s="36"/>
      <c r="G373" s="37"/>
      <c r="H373" s="37"/>
      <c r="I373" s="37"/>
      <c r="J373" s="37"/>
      <c r="K373" s="37"/>
      <c r="L373" s="37"/>
      <c r="M373" s="36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ht="12.75">
      <c r="A374" s="36"/>
      <c r="B374" s="36"/>
      <c r="C374" s="36"/>
      <c r="D374" s="36"/>
      <c r="E374" s="36"/>
      <c r="F374" s="36"/>
      <c r="G374" s="37"/>
      <c r="H374" s="37"/>
      <c r="I374" s="37"/>
      <c r="J374" s="37"/>
      <c r="K374" s="37"/>
      <c r="L374" s="37"/>
      <c r="M374" s="36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ht="12.75">
      <c r="A375" s="36"/>
      <c r="B375" s="36"/>
      <c r="C375" s="36"/>
      <c r="D375" s="36"/>
      <c r="E375" s="36"/>
      <c r="F375" s="36"/>
      <c r="G375" s="37"/>
      <c r="H375" s="37"/>
      <c r="I375" s="37"/>
      <c r="J375" s="37"/>
      <c r="K375" s="37"/>
      <c r="L375" s="37"/>
      <c r="M375" s="36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ht="12.75">
      <c r="A376" s="36"/>
      <c r="B376" s="36"/>
      <c r="C376" s="36"/>
      <c r="D376" s="36"/>
      <c r="E376" s="36"/>
      <c r="F376" s="36"/>
      <c r="G376" s="37"/>
      <c r="H376" s="37"/>
      <c r="I376" s="37"/>
      <c r="J376" s="37"/>
      <c r="K376" s="37"/>
      <c r="L376" s="37"/>
      <c r="M376" s="36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ht="12.75">
      <c r="A377" s="36"/>
      <c r="B377" s="36"/>
      <c r="C377" s="36"/>
      <c r="D377" s="36"/>
      <c r="E377" s="36"/>
      <c r="F377" s="36"/>
      <c r="G377" s="37"/>
      <c r="H377" s="37"/>
      <c r="I377" s="37"/>
      <c r="J377" s="37"/>
      <c r="K377" s="37"/>
      <c r="L377" s="37"/>
      <c r="M377" s="36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ht="12.75">
      <c r="A378" s="36"/>
      <c r="B378" s="36"/>
      <c r="C378" s="36"/>
      <c r="D378" s="36"/>
      <c r="E378" s="36"/>
      <c r="F378" s="36"/>
      <c r="G378" s="37"/>
      <c r="H378" s="37"/>
      <c r="I378" s="37"/>
      <c r="J378" s="37"/>
      <c r="K378" s="37"/>
      <c r="L378" s="37"/>
      <c r="M378" s="36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ht="12.75">
      <c r="A379" s="36"/>
      <c r="B379" s="36"/>
      <c r="C379" s="36"/>
      <c r="D379" s="36"/>
      <c r="E379" s="36"/>
      <c r="F379" s="36"/>
      <c r="G379" s="37"/>
      <c r="H379" s="37"/>
      <c r="I379" s="37"/>
      <c r="J379" s="37"/>
      <c r="K379" s="37"/>
      <c r="L379" s="37"/>
      <c r="M379" s="36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ht="12.75">
      <c r="A380" s="36"/>
      <c r="B380" s="36"/>
      <c r="C380" s="36"/>
      <c r="D380" s="36"/>
      <c r="E380" s="36"/>
      <c r="F380" s="36"/>
      <c r="G380" s="37"/>
      <c r="H380" s="37"/>
      <c r="I380" s="37"/>
      <c r="J380" s="37"/>
      <c r="K380" s="37"/>
      <c r="L380" s="37"/>
      <c r="M380" s="36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ht="12.75">
      <c r="A381" s="36"/>
      <c r="B381" s="36"/>
      <c r="C381" s="36"/>
      <c r="D381" s="36"/>
      <c r="E381" s="36"/>
      <c r="F381" s="36"/>
      <c r="G381" s="37"/>
      <c r="H381" s="37"/>
      <c r="I381" s="37"/>
      <c r="J381" s="37"/>
      <c r="K381" s="37"/>
      <c r="L381" s="37"/>
      <c r="M381" s="36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ht="12.75">
      <c r="A382" s="36"/>
      <c r="B382" s="36"/>
      <c r="C382" s="36"/>
      <c r="D382" s="36"/>
      <c r="E382" s="36"/>
      <c r="F382" s="36"/>
      <c r="G382" s="37"/>
      <c r="H382" s="37"/>
      <c r="I382" s="37"/>
      <c r="J382" s="37"/>
      <c r="K382" s="37"/>
      <c r="L382" s="37"/>
      <c r="M382" s="36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ht="12.75">
      <c r="A383" s="36"/>
      <c r="B383" s="36"/>
      <c r="C383" s="36"/>
      <c r="D383" s="36"/>
      <c r="E383" s="36"/>
      <c r="F383" s="36"/>
      <c r="G383" s="37"/>
      <c r="H383" s="37"/>
      <c r="I383" s="37"/>
      <c r="J383" s="37"/>
      <c r="K383" s="37"/>
      <c r="L383" s="37"/>
      <c r="M383" s="36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ht="12.75">
      <c r="A384" s="36"/>
      <c r="B384" s="36"/>
      <c r="C384" s="36"/>
      <c r="D384" s="36"/>
      <c r="E384" s="36"/>
      <c r="F384" s="36"/>
      <c r="G384" s="37"/>
      <c r="H384" s="37"/>
      <c r="I384" s="37"/>
      <c r="J384" s="37"/>
      <c r="K384" s="37"/>
      <c r="L384" s="37"/>
      <c r="M384" s="36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ht="12.75">
      <c r="A385" s="36"/>
      <c r="B385" s="36"/>
      <c r="C385" s="36"/>
      <c r="D385" s="36"/>
      <c r="E385" s="36"/>
      <c r="F385" s="36"/>
      <c r="G385" s="37"/>
      <c r="H385" s="37"/>
      <c r="I385" s="37"/>
      <c r="J385" s="37"/>
      <c r="K385" s="37"/>
      <c r="L385" s="37"/>
      <c r="M385" s="36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ht="12.75">
      <c r="A386" s="36"/>
      <c r="B386" s="36"/>
      <c r="C386" s="36"/>
      <c r="D386" s="36"/>
      <c r="E386" s="36"/>
      <c r="F386" s="36"/>
      <c r="G386" s="37"/>
      <c r="H386" s="37"/>
      <c r="I386" s="37"/>
      <c r="J386" s="37"/>
      <c r="K386" s="37"/>
      <c r="L386" s="37"/>
      <c r="M386" s="36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ht="12.75">
      <c r="A387" s="36"/>
      <c r="B387" s="36"/>
      <c r="C387" s="36"/>
      <c r="D387" s="36"/>
      <c r="E387" s="36"/>
      <c r="F387" s="36"/>
      <c r="G387" s="37"/>
      <c r="H387" s="37"/>
      <c r="I387" s="37"/>
      <c r="J387" s="37"/>
      <c r="K387" s="37"/>
      <c r="L387" s="37"/>
      <c r="M387" s="36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ht="12.75">
      <c r="A388" s="36"/>
      <c r="B388" s="36"/>
      <c r="C388" s="36"/>
      <c r="D388" s="36"/>
      <c r="E388" s="36"/>
      <c r="F388" s="36"/>
      <c r="G388" s="37"/>
      <c r="H388" s="37"/>
      <c r="I388" s="37"/>
      <c r="J388" s="37"/>
      <c r="K388" s="37"/>
      <c r="L388" s="37"/>
      <c r="M388" s="36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ht="12.75">
      <c r="A389" s="36"/>
      <c r="B389" s="36"/>
      <c r="C389" s="36"/>
      <c r="D389" s="36"/>
      <c r="E389" s="36"/>
      <c r="F389" s="36"/>
      <c r="G389" s="37"/>
      <c r="H389" s="37"/>
      <c r="I389" s="37"/>
      <c r="J389" s="37"/>
      <c r="K389" s="37"/>
      <c r="L389" s="37"/>
      <c r="M389" s="36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ht="12.75">
      <c r="A390" s="36"/>
      <c r="B390" s="36"/>
      <c r="C390" s="36"/>
      <c r="D390" s="36"/>
      <c r="E390" s="36"/>
      <c r="F390" s="36"/>
      <c r="G390" s="37"/>
      <c r="H390" s="37"/>
      <c r="I390" s="37"/>
      <c r="J390" s="37"/>
      <c r="K390" s="37"/>
      <c r="L390" s="37"/>
      <c r="M390" s="36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ht="12.75">
      <c r="A391" s="36"/>
      <c r="B391" s="36"/>
      <c r="C391" s="36"/>
      <c r="D391" s="36"/>
      <c r="E391" s="36"/>
      <c r="F391" s="36"/>
      <c r="G391" s="37"/>
      <c r="H391" s="37"/>
      <c r="I391" s="37"/>
      <c r="J391" s="37"/>
      <c r="K391" s="37"/>
      <c r="L391" s="37"/>
      <c r="M391" s="36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ht="12.75">
      <c r="A392" s="36"/>
      <c r="B392" s="36"/>
      <c r="C392" s="36"/>
      <c r="D392" s="36"/>
      <c r="E392" s="36"/>
      <c r="F392" s="36"/>
      <c r="G392" s="37"/>
      <c r="H392" s="37"/>
      <c r="I392" s="37"/>
      <c r="J392" s="37"/>
      <c r="K392" s="37"/>
      <c r="L392" s="37"/>
      <c r="M392" s="36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ht="12.75">
      <c r="A393" s="36"/>
      <c r="B393" s="36"/>
      <c r="C393" s="36"/>
      <c r="D393" s="36"/>
      <c r="E393" s="36"/>
      <c r="F393" s="36"/>
      <c r="G393" s="37"/>
      <c r="H393" s="37"/>
      <c r="I393" s="37"/>
      <c r="J393" s="37"/>
      <c r="K393" s="37"/>
      <c r="L393" s="37"/>
      <c r="M393" s="36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ht="12.75">
      <c r="A394" s="36"/>
      <c r="B394" s="36"/>
      <c r="C394" s="36"/>
      <c r="D394" s="36"/>
      <c r="E394" s="36"/>
      <c r="F394" s="36"/>
      <c r="G394" s="37"/>
      <c r="H394" s="37"/>
      <c r="I394" s="37"/>
      <c r="J394" s="37"/>
      <c r="K394" s="37"/>
      <c r="L394" s="37"/>
      <c r="M394" s="36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ht="12.75">
      <c r="A395" s="36"/>
      <c r="B395" s="36"/>
      <c r="C395" s="36"/>
      <c r="D395" s="36"/>
      <c r="E395" s="36"/>
      <c r="F395" s="36"/>
      <c r="G395" s="37"/>
      <c r="H395" s="37"/>
      <c r="I395" s="37"/>
      <c r="J395" s="37"/>
      <c r="K395" s="37"/>
      <c r="L395" s="37"/>
      <c r="M395" s="36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ht="12.75">
      <c r="A396" s="36"/>
      <c r="B396" s="36"/>
      <c r="C396" s="36"/>
      <c r="D396" s="36"/>
      <c r="E396" s="36"/>
      <c r="F396" s="36"/>
      <c r="G396" s="37"/>
      <c r="H396" s="37"/>
      <c r="I396" s="37"/>
      <c r="J396" s="37"/>
      <c r="K396" s="37"/>
      <c r="L396" s="37"/>
      <c r="M396" s="36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ht="12.75">
      <c r="A397" s="36"/>
      <c r="B397" s="36"/>
      <c r="C397" s="36"/>
      <c r="D397" s="36"/>
      <c r="E397" s="36"/>
      <c r="F397" s="36"/>
      <c r="G397" s="37"/>
      <c r="H397" s="37"/>
      <c r="I397" s="37"/>
      <c r="J397" s="37"/>
      <c r="K397" s="37"/>
      <c r="L397" s="37"/>
      <c r="M397" s="36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ht="12.75">
      <c r="A398" s="36"/>
      <c r="B398" s="36"/>
      <c r="C398" s="36"/>
      <c r="D398" s="36"/>
      <c r="E398" s="36"/>
      <c r="F398" s="36"/>
      <c r="G398" s="37"/>
      <c r="H398" s="37"/>
      <c r="I398" s="37"/>
      <c r="J398" s="37"/>
      <c r="K398" s="37"/>
      <c r="L398" s="37"/>
      <c r="M398" s="36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ht="12.75">
      <c r="A399" s="36"/>
      <c r="B399" s="36"/>
      <c r="C399" s="36"/>
      <c r="D399" s="36"/>
      <c r="E399" s="36"/>
      <c r="F399" s="36"/>
      <c r="G399" s="37"/>
      <c r="H399" s="37"/>
      <c r="I399" s="37"/>
      <c r="J399" s="37"/>
      <c r="K399" s="37"/>
      <c r="L399" s="37"/>
      <c r="M399" s="36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ht="12.75">
      <c r="A400" s="36"/>
      <c r="B400" s="36"/>
      <c r="C400" s="36"/>
      <c r="D400" s="36"/>
      <c r="E400" s="36"/>
      <c r="F400" s="36"/>
      <c r="G400" s="37"/>
      <c r="H400" s="37"/>
      <c r="I400" s="37"/>
      <c r="J400" s="37"/>
      <c r="K400" s="37"/>
      <c r="L400" s="37"/>
      <c r="M400" s="36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ht="12.75">
      <c r="A401" s="36"/>
      <c r="B401" s="36"/>
      <c r="C401" s="36"/>
      <c r="D401" s="36"/>
      <c r="E401" s="36"/>
      <c r="F401" s="36"/>
      <c r="G401" s="37"/>
      <c r="H401" s="37"/>
      <c r="I401" s="37"/>
      <c r="J401" s="37"/>
      <c r="K401" s="37"/>
      <c r="L401" s="37"/>
      <c r="M401" s="36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ht="12.75">
      <c r="A402" s="36"/>
      <c r="B402" s="36"/>
      <c r="C402" s="36"/>
      <c r="D402" s="36"/>
      <c r="E402" s="36"/>
      <c r="F402" s="36"/>
      <c r="G402" s="37"/>
      <c r="H402" s="37"/>
      <c r="I402" s="37"/>
      <c r="J402" s="37"/>
      <c r="K402" s="37"/>
      <c r="L402" s="37"/>
      <c r="M402" s="36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ht="12.75">
      <c r="A403" s="36"/>
      <c r="B403" s="36"/>
      <c r="C403" s="36"/>
      <c r="D403" s="36"/>
      <c r="E403" s="36"/>
      <c r="F403" s="36"/>
      <c r="G403" s="37"/>
      <c r="H403" s="37"/>
      <c r="I403" s="37"/>
      <c r="J403" s="37"/>
      <c r="K403" s="37"/>
      <c r="L403" s="37"/>
      <c r="M403" s="36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ht="12.75">
      <c r="A404" s="36"/>
      <c r="B404" s="36"/>
      <c r="C404" s="36"/>
      <c r="D404" s="36"/>
      <c r="E404" s="36"/>
      <c r="F404" s="36"/>
      <c r="G404" s="37"/>
      <c r="H404" s="37"/>
      <c r="I404" s="37"/>
      <c r="J404" s="37"/>
      <c r="K404" s="37"/>
      <c r="L404" s="37"/>
      <c r="M404" s="36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ht="12.75">
      <c r="A405" s="36"/>
      <c r="B405" s="36"/>
      <c r="C405" s="36"/>
      <c r="D405" s="36"/>
      <c r="E405" s="36"/>
      <c r="F405" s="36"/>
      <c r="G405" s="37"/>
      <c r="H405" s="37"/>
      <c r="I405" s="37"/>
      <c r="J405" s="37"/>
      <c r="K405" s="37"/>
      <c r="L405" s="37"/>
      <c r="M405" s="36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ht="12.75">
      <c r="A406" s="36"/>
      <c r="B406" s="36"/>
      <c r="C406" s="36"/>
      <c r="D406" s="36"/>
      <c r="E406" s="36"/>
      <c r="F406" s="36"/>
      <c r="G406" s="37"/>
      <c r="H406" s="37"/>
      <c r="I406" s="37"/>
      <c r="J406" s="37"/>
      <c r="K406" s="37"/>
      <c r="L406" s="37"/>
      <c r="M406" s="36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ht="12.75">
      <c r="A407" s="36"/>
      <c r="B407" s="36"/>
      <c r="C407" s="36"/>
      <c r="D407" s="36"/>
      <c r="E407" s="36"/>
      <c r="F407" s="36"/>
      <c r="G407" s="37"/>
      <c r="H407" s="37"/>
      <c r="I407" s="37"/>
      <c r="J407" s="37"/>
      <c r="K407" s="37"/>
      <c r="L407" s="37"/>
      <c r="M407" s="36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ht="12.75">
      <c r="A408" s="36"/>
      <c r="B408" s="36"/>
      <c r="C408" s="36"/>
      <c r="D408" s="36"/>
      <c r="E408" s="36"/>
      <c r="F408" s="36"/>
      <c r="G408" s="37"/>
      <c r="H408" s="37"/>
      <c r="I408" s="37"/>
      <c r="J408" s="37"/>
      <c r="K408" s="37"/>
      <c r="L408" s="37"/>
      <c r="M408" s="36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ht="12.75">
      <c r="A409" s="36"/>
      <c r="B409" s="36"/>
      <c r="C409" s="36"/>
      <c r="D409" s="36"/>
      <c r="E409" s="36"/>
      <c r="F409" s="36"/>
      <c r="G409" s="37"/>
      <c r="H409" s="37"/>
      <c r="I409" s="37"/>
      <c r="J409" s="37"/>
      <c r="K409" s="37"/>
      <c r="L409" s="37"/>
      <c r="M409" s="36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ht="12.75">
      <c r="A410" s="36"/>
      <c r="B410" s="36"/>
      <c r="C410" s="36"/>
      <c r="D410" s="36"/>
      <c r="E410" s="36"/>
      <c r="F410" s="36"/>
      <c r="G410" s="37"/>
      <c r="H410" s="37"/>
      <c r="I410" s="37"/>
      <c r="J410" s="37"/>
      <c r="K410" s="37"/>
      <c r="L410" s="37"/>
      <c r="M410" s="36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ht="12.75">
      <c r="A411" s="36"/>
      <c r="B411" s="36"/>
      <c r="C411" s="36"/>
      <c r="D411" s="36"/>
      <c r="E411" s="36"/>
      <c r="F411" s="36"/>
      <c r="G411" s="37"/>
      <c r="H411" s="37"/>
      <c r="I411" s="37"/>
      <c r="J411" s="37"/>
      <c r="K411" s="37"/>
      <c r="L411" s="37"/>
      <c r="M411" s="36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ht="12.75">
      <c r="A412" s="36"/>
      <c r="B412" s="36"/>
      <c r="C412" s="36"/>
      <c r="D412" s="36"/>
      <c r="E412" s="36"/>
      <c r="F412" s="36"/>
      <c r="G412" s="37"/>
      <c r="H412" s="37"/>
      <c r="I412" s="37"/>
      <c r="J412" s="37"/>
      <c r="K412" s="37"/>
      <c r="L412" s="37"/>
      <c r="M412" s="36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ht="12.75">
      <c r="A413" s="36"/>
      <c r="B413" s="36"/>
      <c r="C413" s="36"/>
      <c r="D413" s="36"/>
      <c r="E413" s="36"/>
      <c r="F413" s="36"/>
      <c r="G413" s="37"/>
      <c r="H413" s="37"/>
      <c r="I413" s="37"/>
      <c r="J413" s="37"/>
      <c r="K413" s="37"/>
      <c r="L413" s="37"/>
      <c r="M413" s="36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ht="12.75">
      <c r="A414" s="36"/>
      <c r="B414" s="36"/>
      <c r="C414" s="36"/>
      <c r="D414" s="36"/>
      <c r="E414" s="36"/>
      <c r="F414" s="36"/>
      <c r="G414" s="37"/>
      <c r="H414" s="37"/>
      <c r="I414" s="37"/>
      <c r="J414" s="37"/>
      <c r="K414" s="37"/>
      <c r="L414" s="37"/>
      <c r="M414" s="36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ht="12.75">
      <c r="A415" s="36"/>
      <c r="B415" s="36"/>
      <c r="C415" s="36"/>
      <c r="D415" s="36"/>
      <c r="E415" s="36"/>
      <c r="F415" s="36"/>
      <c r="G415" s="37"/>
      <c r="H415" s="37"/>
      <c r="I415" s="37"/>
      <c r="J415" s="37"/>
      <c r="K415" s="37"/>
      <c r="L415" s="37"/>
      <c r="M415" s="36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ht="12.75">
      <c r="A416" s="36"/>
      <c r="B416" s="36"/>
      <c r="C416" s="36"/>
      <c r="D416" s="36"/>
      <c r="E416" s="36"/>
      <c r="F416" s="36"/>
      <c r="G416" s="37"/>
      <c r="H416" s="37"/>
      <c r="I416" s="37"/>
      <c r="J416" s="37"/>
      <c r="K416" s="37"/>
      <c r="L416" s="37"/>
      <c r="M416" s="36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ht="12.75">
      <c r="A417" s="36"/>
      <c r="B417" s="36"/>
      <c r="C417" s="36"/>
      <c r="D417" s="36"/>
      <c r="E417" s="36"/>
      <c r="F417" s="36"/>
      <c r="G417" s="37"/>
      <c r="H417" s="37"/>
      <c r="I417" s="37"/>
      <c r="J417" s="37"/>
      <c r="K417" s="37"/>
      <c r="L417" s="37"/>
      <c r="M417" s="36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ht="12.75">
      <c r="A418" s="36"/>
      <c r="B418" s="36"/>
      <c r="C418" s="36"/>
      <c r="D418" s="36"/>
      <c r="E418" s="36"/>
      <c r="F418" s="36"/>
      <c r="G418" s="37"/>
      <c r="H418" s="37"/>
      <c r="I418" s="37"/>
      <c r="J418" s="37"/>
      <c r="K418" s="37"/>
      <c r="L418" s="37"/>
      <c r="M418" s="36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ht="12.75">
      <c r="A419" s="36"/>
      <c r="B419" s="36"/>
      <c r="C419" s="36"/>
      <c r="D419" s="36"/>
      <c r="E419" s="36"/>
      <c r="F419" s="36"/>
      <c r="G419" s="37"/>
      <c r="H419" s="37"/>
      <c r="I419" s="37"/>
      <c r="J419" s="37"/>
      <c r="K419" s="37"/>
      <c r="L419" s="37"/>
      <c r="M419" s="36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ht="12.75">
      <c r="A420" s="36"/>
      <c r="B420" s="36"/>
      <c r="C420" s="36"/>
      <c r="D420" s="36"/>
      <c r="E420" s="36"/>
      <c r="F420" s="36"/>
      <c r="G420" s="37"/>
      <c r="H420" s="37"/>
      <c r="I420" s="37"/>
      <c r="J420" s="37"/>
      <c r="K420" s="37"/>
      <c r="L420" s="37"/>
      <c r="M420" s="36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ht="12.75">
      <c r="A421" s="36"/>
      <c r="B421" s="36"/>
      <c r="C421" s="36"/>
      <c r="D421" s="36"/>
      <c r="E421" s="36"/>
      <c r="F421" s="36"/>
      <c r="G421" s="37"/>
      <c r="H421" s="37"/>
      <c r="I421" s="37"/>
      <c r="J421" s="37"/>
      <c r="K421" s="37"/>
      <c r="L421" s="37"/>
      <c r="M421" s="36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ht="12.75">
      <c r="A422" s="36"/>
      <c r="B422" s="36"/>
      <c r="C422" s="36"/>
      <c r="D422" s="36"/>
      <c r="E422" s="36"/>
      <c r="F422" s="36"/>
      <c r="G422" s="37"/>
      <c r="H422" s="37"/>
      <c r="I422" s="37"/>
      <c r="J422" s="37"/>
      <c r="K422" s="37"/>
      <c r="L422" s="37"/>
      <c r="M422" s="36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ht="12.75">
      <c r="A423" s="36"/>
      <c r="B423" s="36"/>
      <c r="C423" s="36"/>
      <c r="D423" s="36"/>
      <c r="E423" s="36"/>
      <c r="F423" s="36"/>
      <c r="G423" s="37"/>
      <c r="H423" s="37"/>
      <c r="I423" s="37"/>
      <c r="J423" s="37"/>
      <c r="K423" s="37"/>
      <c r="L423" s="37"/>
      <c r="M423" s="36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ht="12.75">
      <c r="A424" s="36"/>
      <c r="B424" s="36"/>
      <c r="C424" s="36"/>
      <c r="D424" s="36"/>
      <c r="E424" s="36"/>
      <c r="F424" s="36"/>
      <c r="G424" s="37"/>
      <c r="H424" s="37"/>
      <c r="I424" s="37"/>
      <c r="J424" s="37"/>
      <c r="K424" s="37"/>
      <c r="L424" s="37"/>
      <c r="M424" s="36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ht="12.75">
      <c r="A425" s="36"/>
      <c r="B425" s="36"/>
      <c r="C425" s="36"/>
      <c r="D425" s="36"/>
      <c r="E425" s="36"/>
      <c r="F425" s="36"/>
      <c r="G425" s="37"/>
      <c r="H425" s="37"/>
      <c r="I425" s="37"/>
      <c r="J425" s="37"/>
      <c r="K425" s="37"/>
      <c r="L425" s="37"/>
      <c r="M425" s="36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ht="12.75">
      <c r="A426" s="36"/>
      <c r="B426" s="36"/>
      <c r="C426" s="36"/>
      <c r="D426" s="36"/>
      <c r="E426" s="36"/>
      <c r="F426" s="36"/>
      <c r="G426" s="37"/>
      <c r="H426" s="37"/>
      <c r="I426" s="37"/>
      <c r="J426" s="37"/>
      <c r="K426" s="37"/>
      <c r="L426" s="37"/>
      <c r="M426" s="36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ht="12.75">
      <c r="A427" s="36"/>
      <c r="B427" s="36"/>
      <c r="C427" s="36"/>
      <c r="D427" s="36"/>
      <c r="E427" s="36"/>
      <c r="F427" s="36"/>
      <c r="G427" s="37"/>
      <c r="H427" s="37"/>
      <c r="I427" s="37"/>
      <c r="J427" s="37"/>
      <c r="K427" s="37"/>
      <c r="L427" s="37"/>
      <c r="M427" s="36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ht="12.75">
      <c r="A428" s="36"/>
      <c r="B428" s="36"/>
      <c r="C428" s="36"/>
      <c r="D428" s="36"/>
      <c r="E428" s="36"/>
      <c r="F428" s="36"/>
      <c r="G428" s="37"/>
      <c r="H428" s="37"/>
      <c r="I428" s="37"/>
      <c r="J428" s="37"/>
      <c r="K428" s="37"/>
      <c r="L428" s="37"/>
      <c r="M428" s="36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ht="12.75">
      <c r="A429" s="36"/>
      <c r="B429" s="36"/>
      <c r="C429" s="36"/>
      <c r="D429" s="36"/>
      <c r="E429" s="36"/>
      <c r="F429" s="36"/>
      <c r="G429" s="37"/>
      <c r="H429" s="37"/>
      <c r="I429" s="37"/>
      <c r="J429" s="37"/>
      <c r="K429" s="37"/>
      <c r="L429" s="37"/>
      <c r="M429" s="36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ht="12.75">
      <c r="A430" s="36"/>
      <c r="B430" s="36"/>
      <c r="C430" s="36"/>
      <c r="D430" s="36"/>
      <c r="E430" s="36"/>
      <c r="F430" s="36"/>
      <c r="G430" s="37"/>
      <c r="H430" s="37"/>
      <c r="I430" s="37"/>
      <c r="J430" s="37"/>
      <c r="K430" s="37"/>
      <c r="L430" s="37"/>
      <c r="M430" s="36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ht="12.75">
      <c r="A431" s="36"/>
      <c r="B431" s="36"/>
      <c r="C431" s="36"/>
      <c r="D431" s="36"/>
      <c r="E431" s="36"/>
      <c r="F431" s="36"/>
      <c r="G431" s="37"/>
      <c r="H431" s="37"/>
      <c r="I431" s="37"/>
      <c r="J431" s="37"/>
      <c r="K431" s="37"/>
      <c r="L431" s="37"/>
      <c r="M431" s="36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ht="12.75">
      <c r="A432" s="36"/>
      <c r="B432" s="36"/>
      <c r="C432" s="36"/>
      <c r="D432" s="36"/>
      <c r="E432" s="36"/>
      <c r="F432" s="36"/>
      <c r="G432" s="37"/>
      <c r="H432" s="37"/>
      <c r="I432" s="37"/>
      <c r="J432" s="37"/>
      <c r="K432" s="37"/>
      <c r="L432" s="37"/>
      <c r="M432" s="36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ht="12.75">
      <c r="A433" s="36"/>
      <c r="B433" s="36"/>
      <c r="C433" s="36"/>
      <c r="D433" s="36"/>
      <c r="E433" s="36"/>
      <c r="F433" s="36"/>
      <c r="G433" s="37"/>
      <c r="H433" s="37"/>
      <c r="I433" s="37"/>
      <c r="J433" s="37"/>
      <c r="K433" s="37"/>
      <c r="L433" s="37"/>
      <c r="M433" s="36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ht="12.75">
      <c r="A434" s="36"/>
      <c r="B434" s="36"/>
      <c r="C434" s="36"/>
      <c r="D434" s="36"/>
      <c r="E434" s="36"/>
      <c r="F434" s="36"/>
      <c r="G434" s="37"/>
      <c r="H434" s="37"/>
      <c r="I434" s="37"/>
      <c r="J434" s="37"/>
      <c r="K434" s="37"/>
      <c r="L434" s="37"/>
      <c r="M434" s="36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ht="12.75">
      <c r="A435" s="36"/>
      <c r="B435" s="36"/>
      <c r="C435" s="36"/>
      <c r="D435" s="36"/>
      <c r="E435" s="36"/>
      <c r="F435" s="36"/>
      <c r="G435" s="37"/>
      <c r="H435" s="37"/>
      <c r="I435" s="37"/>
      <c r="J435" s="37"/>
      <c r="K435" s="37"/>
      <c r="L435" s="37"/>
      <c r="M435" s="36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ht="12.75">
      <c r="A436" s="36"/>
      <c r="B436" s="36"/>
      <c r="C436" s="36"/>
      <c r="D436" s="36"/>
      <c r="E436" s="36"/>
      <c r="F436" s="36"/>
      <c r="G436" s="37"/>
      <c r="H436" s="37"/>
      <c r="I436" s="37"/>
      <c r="J436" s="37"/>
      <c r="K436" s="37"/>
      <c r="L436" s="37"/>
      <c r="M436" s="36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ht="12.75">
      <c r="A437" s="36"/>
      <c r="B437" s="36"/>
      <c r="C437" s="36"/>
      <c r="D437" s="36"/>
      <c r="E437" s="36"/>
      <c r="F437" s="36"/>
      <c r="G437" s="37"/>
      <c r="H437" s="37"/>
      <c r="I437" s="37"/>
      <c r="J437" s="37"/>
      <c r="K437" s="37"/>
      <c r="L437" s="37"/>
      <c r="M437" s="36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ht="12.75">
      <c r="A438" s="36"/>
      <c r="B438" s="36"/>
      <c r="C438" s="36"/>
      <c r="D438" s="36"/>
      <c r="E438" s="36"/>
      <c r="F438" s="36"/>
      <c r="G438" s="37"/>
      <c r="H438" s="37"/>
      <c r="I438" s="37"/>
      <c r="J438" s="37"/>
      <c r="K438" s="37"/>
      <c r="L438" s="37"/>
      <c r="M438" s="36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ht="12.75">
      <c r="A439" s="36"/>
      <c r="B439" s="36"/>
      <c r="C439" s="36"/>
      <c r="D439" s="36"/>
      <c r="E439" s="36"/>
      <c r="F439" s="36"/>
      <c r="G439" s="37"/>
      <c r="H439" s="37"/>
      <c r="I439" s="37"/>
      <c r="J439" s="37"/>
      <c r="K439" s="37"/>
      <c r="L439" s="37"/>
      <c r="M439" s="36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ht="12.75">
      <c r="A440" s="36"/>
      <c r="B440" s="36"/>
      <c r="C440" s="36"/>
      <c r="D440" s="36"/>
      <c r="E440" s="36"/>
      <c r="F440" s="36"/>
      <c r="G440" s="37"/>
      <c r="H440" s="37"/>
      <c r="I440" s="37"/>
      <c r="J440" s="37"/>
      <c r="K440" s="37"/>
      <c r="L440" s="37"/>
      <c r="M440" s="36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ht="12.75">
      <c r="A441" s="36"/>
      <c r="B441" s="36"/>
      <c r="C441" s="36"/>
      <c r="D441" s="36"/>
      <c r="E441" s="36"/>
      <c r="F441" s="36"/>
      <c r="G441" s="37"/>
      <c r="H441" s="37"/>
      <c r="I441" s="37"/>
      <c r="J441" s="37"/>
      <c r="K441" s="37"/>
      <c r="L441" s="37"/>
      <c r="M441" s="36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ht="12.75">
      <c r="A442" s="36"/>
      <c r="B442" s="36"/>
      <c r="C442" s="36"/>
      <c r="D442" s="36"/>
      <c r="E442" s="36"/>
      <c r="F442" s="36"/>
      <c r="G442" s="37"/>
      <c r="H442" s="37"/>
      <c r="I442" s="37"/>
      <c r="J442" s="37"/>
      <c r="K442" s="37"/>
      <c r="L442" s="37"/>
      <c r="M442" s="36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ht="12.75">
      <c r="A443" s="36"/>
      <c r="B443" s="36"/>
      <c r="C443" s="36"/>
      <c r="D443" s="36"/>
      <c r="E443" s="36"/>
      <c r="F443" s="36"/>
      <c r="G443" s="37"/>
      <c r="H443" s="37"/>
      <c r="I443" s="37"/>
      <c r="J443" s="37"/>
      <c r="K443" s="37"/>
      <c r="L443" s="37"/>
      <c r="M443" s="36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ht="12.75">
      <c r="A444" s="36"/>
      <c r="B444" s="36"/>
      <c r="C444" s="36"/>
      <c r="D444" s="36"/>
      <c r="E444" s="36"/>
      <c r="F444" s="36"/>
      <c r="G444" s="37"/>
      <c r="H444" s="37"/>
      <c r="I444" s="37"/>
      <c r="J444" s="37"/>
      <c r="K444" s="37"/>
      <c r="L444" s="37"/>
      <c r="M444" s="36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ht="12.75">
      <c r="A445" s="36"/>
      <c r="B445" s="36"/>
      <c r="C445" s="36"/>
      <c r="D445" s="36"/>
      <c r="E445" s="36"/>
      <c r="F445" s="36"/>
      <c r="G445" s="37"/>
      <c r="H445" s="37"/>
      <c r="I445" s="37"/>
      <c r="J445" s="37"/>
      <c r="K445" s="37"/>
      <c r="L445" s="37"/>
      <c r="M445" s="36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ht="12.75">
      <c r="A446" s="36"/>
      <c r="B446" s="36"/>
      <c r="C446" s="36"/>
      <c r="D446" s="36"/>
      <c r="E446" s="36"/>
      <c r="F446" s="36"/>
      <c r="G446" s="37"/>
      <c r="H446" s="37"/>
      <c r="I446" s="37"/>
      <c r="J446" s="37"/>
      <c r="K446" s="37"/>
      <c r="L446" s="37"/>
      <c r="M446" s="36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ht="12.75">
      <c r="A447" s="36"/>
      <c r="B447" s="36"/>
      <c r="C447" s="36"/>
      <c r="D447" s="36"/>
      <c r="E447" s="36"/>
      <c r="F447" s="36"/>
      <c r="G447" s="37"/>
      <c r="H447" s="37"/>
      <c r="I447" s="37"/>
      <c r="J447" s="37"/>
      <c r="K447" s="37"/>
      <c r="L447" s="37"/>
      <c r="M447" s="36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ht="12.75">
      <c r="A448" s="36"/>
      <c r="B448" s="36"/>
      <c r="C448" s="36"/>
      <c r="D448" s="36"/>
      <c r="E448" s="36"/>
      <c r="F448" s="36"/>
      <c r="G448" s="37"/>
      <c r="H448" s="37"/>
      <c r="I448" s="37"/>
      <c r="J448" s="37"/>
      <c r="K448" s="37"/>
      <c r="L448" s="37"/>
      <c r="M448" s="36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ht="12.75">
      <c r="A449" s="36"/>
      <c r="B449" s="36"/>
      <c r="C449" s="36"/>
      <c r="D449" s="36"/>
      <c r="E449" s="36"/>
      <c r="F449" s="36"/>
      <c r="G449" s="37"/>
      <c r="H449" s="37"/>
      <c r="I449" s="37"/>
      <c r="J449" s="37"/>
      <c r="K449" s="37"/>
      <c r="L449" s="37"/>
      <c r="M449" s="36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ht="12.75">
      <c r="A450" s="36"/>
      <c r="B450" s="36"/>
      <c r="C450" s="36"/>
      <c r="D450" s="36"/>
      <c r="E450" s="36"/>
      <c r="F450" s="36"/>
      <c r="G450" s="37"/>
      <c r="H450" s="37"/>
      <c r="I450" s="37"/>
      <c r="J450" s="37"/>
      <c r="K450" s="37"/>
      <c r="L450" s="37"/>
      <c r="M450" s="36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ht="12.75">
      <c r="A451" s="36"/>
      <c r="B451" s="36"/>
      <c r="C451" s="36"/>
      <c r="D451" s="36"/>
      <c r="E451" s="36"/>
      <c r="F451" s="36"/>
      <c r="G451" s="37"/>
      <c r="H451" s="37"/>
      <c r="I451" s="37"/>
      <c r="J451" s="37"/>
      <c r="K451" s="37"/>
      <c r="L451" s="37"/>
      <c r="M451" s="36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ht="12.75">
      <c r="A452" s="36"/>
      <c r="B452" s="36"/>
      <c r="C452" s="36"/>
      <c r="D452" s="36"/>
      <c r="E452" s="36"/>
      <c r="F452" s="36"/>
      <c r="G452" s="37"/>
      <c r="H452" s="37"/>
      <c r="I452" s="37"/>
      <c r="J452" s="37"/>
      <c r="K452" s="37"/>
      <c r="L452" s="37"/>
      <c r="M452" s="36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ht="12.75">
      <c r="A453" s="36"/>
      <c r="B453" s="36"/>
      <c r="C453" s="36"/>
      <c r="D453" s="36"/>
      <c r="E453" s="36"/>
      <c r="F453" s="36"/>
      <c r="G453" s="37"/>
      <c r="H453" s="37"/>
      <c r="I453" s="37"/>
      <c r="J453" s="37"/>
      <c r="K453" s="37"/>
      <c r="L453" s="37"/>
      <c r="M453" s="36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ht="12.75">
      <c r="A454" s="36"/>
      <c r="B454" s="36"/>
      <c r="C454" s="36"/>
      <c r="D454" s="36"/>
      <c r="E454" s="36"/>
      <c r="F454" s="36"/>
      <c r="G454" s="37"/>
      <c r="H454" s="37"/>
      <c r="I454" s="37"/>
      <c r="J454" s="37"/>
      <c r="K454" s="37"/>
      <c r="L454" s="37"/>
      <c r="M454" s="36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ht="12.75">
      <c r="A455" s="36"/>
      <c r="B455" s="36"/>
      <c r="C455" s="36"/>
      <c r="D455" s="36"/>
      <c r="E455" s="36"/>
      <c r="F455" s="36"/>
      <c r="G455" s="37"/>
      <c r="H455" s="37"/>
      <c r="I455" s="37"/>
      <c r="J455" s="37"/>
      <c r="K455" s="37"/>
      <c r="L455" s="37"/>
      <c r="M455" s="36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ht="12.75">
      <c r="A456" s="36"/>
      <c r="B456" s="36"/>
      <c r="C456" s="36"/>
      <c r="D456" s="36"/>
      <c r="E456" s="36"/>
      <c r="F456" s="36"/>
      <c r="G456" s="37"/>
      <c r="H456" s="37"/>
      <c r="I456" s="37"/>
      <c r="J456" s="37"/>
      <c r="K456" s="37"/>
      <c r="L456" s="37"/>
      <c r="M456" s="36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ht="12.75">
      <c r="A457" s="36"/>
      <c r="B457" s="36"/>
      <c r="C457" s="36"/>
      <c r="D457" s="36"/>
      <c r="E457" s="36"/>
      <c r="F457" s="36"/>
      <c r="G457" s="37"/>
      <c r="H457" s="37"/>
      <c r="I457" s="37"/>
      <c r="J457" s="37"/>
      <c r="K457" s="37"/>
      <c r="L457" s="37"/>
      <c r="M457" s="36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ht="12.75">
      <c r="A458" s="36"/>
      <c r="B458" s="36"/>
      <c r="C458" s="36"/>
      <c r="D458" s="36"/>
      <c r="E458" s="36"/>
      <c r="F458" s="36"/>
      <c r="G458" s="37"/>
      <c r="H458" s="37"/>
      <c r="I458" s="37"/>
      <c r="J458" s="37"/>
      <c r="K458" s="37"/>
      <c r="L458" s="37"/>
      <c r="M458" s="36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ht="12.75">
      <c r="A459" s="36"/>
      <c r="B459" s="36"/>
      <c r="C459" s="36"/>
      <c r="D459" s="36"/>
      <c r="E459" s="36"/>
      <c r="F459" s="36"/>
      <c r="G459" s="37"/>
      <c r="H459" s="37"/>
      <c r="I459" s="37"/>
      <c r="J459" s="37"/>
      <c r="K459" s="37"/>
      <c r="L459" s="37"/>
      <c r="M459" s="36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ht="12.75">
      <c r="A460" s="36"/>
      <c r="B460" s="36"/>
      <c r="C460" s="36"/>
      <c r="D460" s="36"/>
      <c r="E460" s="36"/>
      <c r="F460" s="36"/>
      <c r="G460" s="37"/>
      <c r="H460" s="37"/>
      <c r="I460" s="37"/>
      <c r="J460" s="37"/>
      <c r="K460" s="37"/>
      <c r="L460" s="37"/>
      <c r="M460" s="36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ht="12.75">
      <c r="A461" s="36"/>
      <c r="B461" s="36"/>
      <c r="C461" s="36"/>
      <c r="D461" s="36"/>
      <c r="E461" s="36"/>
      <c r="F461" s="36"/>
      <c r="G461" s="37"/>
      <c r="H461" s="37"/>
      <c r="I461" s="37"/>
      <c r="J461" s="37"/>
      <c r="K461" s="37"/>
      <c r="L461" s="37"/>
      <c r="M461" s="36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ht="12.75">
      <c r="A462" s="36"/>
      <c r="B462" s="36"/>
      <c r="C462" s="36"/>
      <c r="D462" s="36"/>
      <c r="E462" s="36"/>
      <c r="F462" s="36"/>
      <c r="G462" s="37"/>
      <c r="H462" s="37"/>
      <c r="I462" s="37"/>
      <c r="J462" s="37"/>
      <c r="K462" s="37"/>
      <c r="L462" s="37"/>
      <c r="M462" s="36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ht="12.75">
      <c r="A463" s="36"/>
      <c r="B463" s="36"/>
      <c r="C463" s="36"/>
      <c r="D463" s="36"/>
      <c r="E463" s="36"/>
      <c r="F463" s="36"/>
      <c r="G463" s="37"/>
      <c r="H463" s="37"/>
      <c r="I463" s="37"/>
      <c r="J463" s="37"/>
      <c r="K463" s="37"/>
      <c r="L463" s="37"/>
      <c r="M463" s="36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ht="12.75">
      <c r="A464" s="36"/>
      <c r="B464" s="36"/>
      <c r="C464" s="36"/>
      <c r="D464" s="36"/>
      <c r="E464" s="36"/>
      <c r="F464" s="36"/>
      <c r="G464" s="37"/>
      <c r="H464" s="37"/>
      <c r="I464" s="37"/>
      <c r="J464" s="37"/>
      <c r="K464" s="37"/>
      <c r="L464" s="37"/>
      <c r="M464" s="36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ht="12.75">
      <c r="A465" s="36"/>
      <c r="B465" s="36"/>
      <c r="C465" s="36"/>
      <c r="D465" s="36"/>
      <c r="E465" s="36"/>
      <c r="F465" s="36"/>
      <c r="G465" s="37"/>
      <c r="H465" s="37"/>
      <c r="I465" s="37"/>
      <c r="J465" s="37"/>
      <c r="K465" s="37"/>
      <c r="L465" s="37"/>
      <c r="M465" s="36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ht="12.75">
      <c r="A466" s="36"/>
      <c r="B466" s="36"/>
      <c r="C466" s="36"/>
      <c r="D466" s="36"/>
      <c r="E466" s="36"/>
      <c r="F466" s="36"/>
      <c r="G466" s="37"/>
      <c r="H466" s="37"/>
      <c r="I466" s="37"/>
      <c r="J466" s="37"/>
      <c r="K466" s="37"/>
      <c r="L466" s="37"/>
      <c r="M466" s="36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ht="12.75">
      <c r="A467" s="36"/>
      <c r="B467" s="36"/>
      <c r="C467" s="36"/>
      <c r="D467" s="36"/>
      <c r="E467" s="36"/>
      <c r="F467" s="36"/>
      <c r="G467" s="37"/>
      <c r="H467" s="37"/>
      <c r="I467" s="37"/>
      <c r="J467" s="37"/>
      <c r="K467" s="37"/>
      <c r="L467" s="37"/>
      <c r="M467" s="36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ht="12.75">
      <c r="A468" s="36"/>
      <c r="B468" s="36"/>
      <c r="C468" s="36"/>
      <c r="D468" s="36"/>
      <c r="E468" s="36"/>
      <c r="F468" s="36"/>
      <c r="G468" s="37"/>
      <c r="H468" s="37"/>
      <c r="I468" s="37"/>
      <c r="J468" s="37"/>
      <c r="K468" s="37"/>
      <c r="L468" s="37"/>
      <c r="M468" s="36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ht="12.75">
      <c r="A469" s="36"/>
      <c r="B469" s="36"/>
      <c r="C469" s="36"/>
      <c r="D469" s="36"/>
      <c r="E469" s="36"/>
      <c r="F469" s="36"/>
      <c r="G469" s="37"/>
      <c r="H469" s="37"/>
      <c r="I469" s="37"/>
      <c r="J469" s="37"/>
      <c r="K469" s="37"/>
      <c r="L469" s="37"/>
      <c r="M469" s="36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ht="12.75">
      <c r="A470" s="36"/>
      <c r="B470" s="36"/>
      <c r="C470" s="36"/>
      <c r="D470" s="36"/>
      <c r="E470" s="36"/>
      <c r="F470" s="36"/>
      <c r="G470" s="37"/>
      <c r="H470" s="37"/>
      <c r="I470" s="37"/>
      <c r="J470" s="37"/>
      <c r="K470" s="37"/>
      <c r="L470" s="37"/>
      <c r="M470" s="36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ht="12.75">
      <c r="A471" s="36"/>
      <c r="B471" s="36"/>
      <c r="C471" s="36"/>
      <c r="D471" s="36"/>
      <c r="E471" s="36"/>
      <c r="F471" s="36"/>
      <c r="G471" s="37"/>
      <c r="H471" s="37"/>
      <c r="I471" s="37"/>
      <c r="J471" s="37"/>
      <c r="K471" s="37"/>
      <c r="L471" s="37"/>
      <c r="M471" s="36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ht="12.75">
      <c r="A472" s="36"/>
      <c r="B472" s="36"/>
      <c r="C472" s="36"/>
      <c r="D472" s="36"/>
      <c r="E472" s="36"/>
      <c r="F472" s="36"/>
      <c r="G472" s="37"/>
      <c r="H472" s="37"/>
      <c r="I472" s="37"/>
      <c r="J472" s="37"/>
      <c r="K472" s="37"/>
      <c r="L472" s="37"/>
      <c r="M472" s="36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ht="12.75">
      <c r="A473" s="36"/>
      <c r="B473" s="36"/>
      <c r="C473" s="36"/>
      <c r="D473" s="36"/>
      <c r="E473" s="36"/>
      <c r="F473" s="36"/>
      <c r="G473" s="37"/>
      <c r="H473" s="37"/>
      <c r="I473" s="37"/>
      <c r="J473" s="37"/>
      <c r="K473" s="37"/>
      <c r="L473" s="37"/>
      <c r="M473" s="36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ht="12.75">
      <c r="A474" s="36"/>
      <c r="B474" s="36"/>
      <c r="C474" s="36"/>
      <c r="D474" s="36"/>
      <c r="E474" s="36"/>
      <c r="F474" s="36"/>
      <c r="G474" s="37"/>
      <c r="H474" s="37"/>
      <c r="I474" s="37"/>
      <c r="J474" s="37"/>
      <c r="K474" s="37"/>
      <c r="L474" s="37"/>
      <c r="M474" s="36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ht="12.75">
      <c r="A475" s="36"/>
      <c r="B475" s="36"/>
      <c r="C475" s="36"/>
      <c r="D475" s="36"/>
      <c r="E475" s="36"/>
      <c r="F475" s="36"/>
      <c r="G475" s="37"/>
      <c r="H475" s="37"/>
      <c r="I475" s="37"/>
      <c r="J475" s="37"/>
      <c r="K475" s="37"/>
      <c r="L475" s="37"/>
      <c r="M475" s="36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ht="12.75">
      <c r="A476" s="36"/>
      <c r="B476" s="36"/>
      <c r="C476" s="36"/>
      <c r="D476" s="36"/>
      <c r="E476" s="36"/>
      <c r="F476" s="36"/>
      <c r="G476" s="37"/>
      <c r="H476" s="37"/>
      <c r="I476" s="37"/>
      <c r="J476" s="37"/>
      <c r="K476" s="37"/>
      <c r="L476" s="37"/>
      <c r="M476" s="36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ht="12.75">
      <c r="A477" s="36"/>
      <c r="B477" s="36"/>
      <c r="C477" s="36"/>
      <c r="D477" s="36"/>
      <c r="E477" s="36"/>
      <c r="F477" s="36"/>
      <c r="G477" s="37"/>
      <c r="H477" s="37"/>
      <c r="I477" s="37"/>
      <c r="J477" s="37"/>
      <c r="K477" s="37"/>
      <c r="L477" s="37"/>
      <c r="M477" s="36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ht="12.75">
      <c r="A478" s="36"/>
      <c r="B478" s="36"/>
      <c r="C478" s="36"/>
      <c r="D478" s="36"/>
      <c r="E478" s="36"/>
      <c r="F478" s="36"/>
      <c r="G478" s="37"/>
      <c r="H478" s="37"/>
      <c r="I478" s="37"/>
      <c r="J478" s="37"/>
      <c r="K478" s="37"/>
      <c r="L478" s="37"/>
      <c r="M478" s="36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ht="12.75">
      <c r="A479" s="36"/>
      <c r="B479" s="36"/>
      <c r="C479" s="36"/>
      <c r="D479" s="36"/>
      <c r="E479" s="36"/>
      <c r="F479" s="36"/>
      <c r="G479" s="37"/>
      <c r="H479" s="37"/>
      <c r="I479" s="37"/>
      <c r="J479" s="37"/>
      <c r="K479" s="37"/>
      <c r="L479" s="37"/>
      <c r="M479" s="36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ht="12.75">
      <c r="A480" s="36"/>
      <c r="B480" s="36"/>
      <c r="C480" s="36"/>
      <c r="D480" s="36"/>
      <c r="E480" s="36"/>
      <c r="F480" s="36"/>
      <c r="G480" s="37"/>
      <c r="H480" s="37"/>
      <c r="I480" s="37"/>
      <c r="J480" s="37"/>
      <c r="K480" s="37"/>
      <c r="L480" s="37"/>
      <c r="M480" s="36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ht="12.75">
      <c r="A481" s="36"/>
      <c r="B481" s="36"/>
      <c r="C481" s="36"/>
      <c r="D481" s="36"/>
      <c r="E481" s="36"/>
      <c r="F481" s="36"/>
      <c r="G481" s="37"/>
      <c r="H481" s="37"/>
      <c r="I481" s="37"/>
      <c r="J481" s="37"/>
      <c r="K481" s="37"/>
      <c r="L481" s="37"/>
      <c r="M481" s="36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ht="12.75">
      <c r="A482" s="36"/>
      <c r="B482" s="36"/>
      <c r="C482" s="36"/>
      <c r="D482" s="36"/>
      <c r="E482" s="36"/>
      <c r="F482" s="36"/>
      <c r="G482" s="37"/>
      <c r="H482" s="37"/>
      <c r="I482" s="37"/>
      <c r="J482" s="37"/>
      <c r="K482" s="37"/>
      <c r="L482" s="37"/>
      <c r="M482" s="36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ht="12.75">
      <c r="A483" s="36"/>
      <c r="B483" s="36"/>
      <c r="C483" s="36"/>
      <c r="D483" s="36"/>
      <c r="E483" s="36"/>
      <c r="F483" s="36"/>
      <c r="G483" s="37"/>
      <c r="H483" s="37"/>
      <c r="I483" s="37"/>
      <c r="J483" s="37"/>
      <c r="K483" s="37"/>
      <c r="L483" s="37"/>
      <c r="M483" s="36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ht="12.75">
      <c r="A484" s="36"/>
      <c r="B484" s="36"/>
      <c r="C484" s="36"/>
      <c r="D484" s="36"/>
      <c r="E484" s="36"/>
      <c r="F484" s="36"/>
      <c r="G484" s="37"/>
      <c r="H484" s="37"/>
      <c r="I484" s="37"/>
      <c r="J484" s="37"/>
      <c r="K484" s="37"/>
      <c r="L484" s="37"/>
      <c r="M484" s="36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ht="12.75">
      <c r="A485" s="36"/>
      <c r="B485" s="36"/>
      <c r="C485" s="36"/>
      <c r="D485" s="36"/>
      <c r="E485" s="36"/>
      <c r="F485" s="36"/>
      <c r="G485" s="37"/>
      <c r="H485" s="37"/>
      <c r="I485" s="37"/>
      <c r="J485" s="37"/>
      <c r="K485" s="37"/>
      <c r="L485" s="37"/>
      <c r="M485" s="36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ht="12.75">
      <c r="A486" s="36"/>
      <c r="B486" s="36"/>
      <c r="C486" s="36"/>
      <c r="D486" s="36"/>
      <c r="E486" s="36"/>
      <c r="F486" s="36"/>
      <c r="G486" s="37"/>
      <c r="H486" s="37"/>
      <c r="I486" s="37"/>
      <c r="J486" s="37"/>
      <c r="K486" s="37"/>
      <c r="L486" s="37"/>
      <c r="M486" s="36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ht="12.75">
      <c r="A487" s="36"/>
      <c r="B487" s="36"/>
      <c r="C487" s="36"/>
      <c r="D487" s="36"/>
      <c r="E487" s="36"/>
      <c r="F487" s="36"/>
      <c r="G487" s="37"/>
      <c r="H487" s="37"/>
      <c r="I487" s="37"/>
      <c r="J487" s="37"/>
      <c r="K487" s="37"/>
      <c r="L487" s="37"/>
      <c r="M487" s="36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ht="12.75">
      <c r="A488" s="36"/>
      <c r="B488" s="36"/>
      <c r="C488" s="36"/>
      <c r="D488" s="36"/>
      <c r="E488" s="36"/>
      <c r="F488" s="36"/>
      <c r="G488" s="37"/>
      <c r="H488" s="37"/>
      <c r="I488" s="37"/>
      <c r="J488" s="37"/>
      <c r="K488" s="37"/>
      <c r="L488" s="37"/>
      <c r="M488" s="36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ht="12.75">
      <c r="A489" s="36"/>
      <c r="B489" s="36"/>
      <c r="C489" s="36"/>
      <c r="D489" s="36"/>
      <c r="E489" s="36"/>
      <c r="F489" s="36"/>
      <c r="G489" s="37"/>
      <c r="H489" s="37"/>
      <c r="I489" s="37"/>
      <c r="J489" s="37"/>
      <c r="K489" s="37"/>
      <c r="L489" s="37"/>
      <c r="M489" s="36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ht="12.75">
      <c r="A490" s="36"/>
      <c r="B490" s="36"/>
      <c r="C490" s="36"/>
      <c r="D490" s="36"/>
      <c r="E490" s="36"/>
      <c r="F490" s="36"/>
      <c r="G490" s="37"/>
      <c r="H490" s="37"/>
      <c r="I490" s="37"/>
      <c r="J490" s="37"/>
      <c r="K490" s="37"/>
      <c r="L490" s="37"/>
      <c r="M490" s="36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ht="12.75">
      <c r="A491" s="36"/>
      <c r="B491" s="36"/>
      <c r="C491" s="36"/>
      <c r="D491" s="36"/>
      <c r="E491" s="36"/>
      <c r="F491" s="36"/>
      <c r="G491" s="37"/>
      <c r="H491" s="37"/>
      <c r="I491" s="37"/>
      <c r="J491" s="37"/>
      <c r="K491" s="37"/>
      <c r="L491" s="37"/>
      <c r="M491" s="36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ht="12.75">
      <c r="A492" s="36"/>
      <c r="B492" s="36"/>
      <c r="C492" s="36"/>
      <c r="D492" s="36"/>
      <c r="E492" s="36"/>
      <c r="F492" s="36"/>
      <c r="G492" s="37"/>
      <c r="H492" s="37"/>
      <c r="I492" s="37"/>
      <c r="J492" s="37"/>
      <c r="K492" s="37"/>
      <c r="L492" s="37"/>
      <c r="M492" s="36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ht="12.75">
      <c r="A493" s="36"/>
      <c r="B493" s="36"/>
      <c r="C493" s="36"/>
      <c r="D493" s="36"/>
      <c r="E493" s="36"/>
      <c r="F493" s="36"/>
      <c r="G493" s="37"/>
      <c r="H493" s="37"/>
      <c r="I493" s="37"/>
      <c r="J493" s="37"/>
      <c r="K493" s="37"/>
      <c r="L493" s="37"/>
      <c r="M493" s="36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ht="12.75">
      <c r="A494" s="36"/>
      <c r="B494" s="36"/>
      <c r="C494" s="36"/>
      <c r="D494" s="36"/>
      <c r="E494" s="36"/>
      <c r="F494" s="36"/>
      <c r="G494" s="37"/>
      <c r="H494" s="37"/>
      <c r="I494" s="37"/>
      <c r="J494" s="37"/>
      <c r="K494" s="37"/>
      <c r="L494" s="37"/>
      <c r="M494" s="36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ht="12.75">
      <c r="A495" s="36"/>
      <c r="B495" s="36"/>
      <c r="C495" s="36"/>
      <c r="D495" s="36"/>
      <c r="E495" s="36"/>
      <c r="F495" s="36"/>
      <c r="G495" s="37"/>
      <c r="H495" s="37"/>
      <c r="I495" s="37"/>
      <c r="J495" s="37"/>
      <c r="K495" s="37"/>
      <c r="L495" s="37"/>
      <c r="M495" s="36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ht="12.75">
      <c r="A496" s="36"/>
      <c r="B496" s="36"/>
      <c r="C496" s="36"/>
      <c r="D496" s="36"/>
      <c r="E496" s="36"/>
      <c r="F496" s="36"/>
      <c r="G496" s="37"/>
      <c r="H496" s="37"/>
      <c r="I496" s="37"/>
      <c r="J496" s="37"/>
      <c r="K496" s="37"/>
      <c r="L496" s="37"/>
      <c r="M496" s="36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ht="12.75">
      <c r="A497" s="36"/>
      <c r="B497" s="36"/>
      <c r="C497" s="36"/>
      <c r="D497" s="36"/>
      <c r="E497" s="36"/>
      <c r="F497" s="36"/>
      <c r="G497" s="37"/>
      <c r="H497" s="37"/>
      <c r="I497" s="37"/>
      <c r="J497" s="37"/>
      <c r="K497" s="37"/>
      <c r="L497" s="37"/>
      <c r="M497" s="36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ht="12.75">
      <c r="A498" s="36"/>
      <c r="B498" s="36"/>
      <c r="C498" s="36"/>
      <c r="D498" s="36"/>
      <c r="E498" s="36"/>
      <c r="F498" s="36"/>
      <c r="G498" s="37"/>
      <c r="H498" s="37"/>
      <c r="I498" s="37"/>
      <c r="J498" s="37"/>
      <c r="K498" s="37"/>
      <c r="L498" s="37"/>
      <c r="M498" s="36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ht="12.75">
      <c r="A499" s="36"/>
      <c r="B499" s="36"/>
      <c r="C499" s="36"/>
      <c r="D499" s="36"/>
      <c r="E499" s="36"/>
      <c r="F499" s="36"/>
      <c r="G499" s="37"/>
      <c r="H499" s="37"/>
      <c r="I499" s="37"/>
      <c r="J499" s="37"/>
      <c r="K499" s="37"/>
      <c r="L499" s="37"/>
      <c r="M499" s="36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ht="12.75">
      <c r="A500" s="36"/>
      <c r="B500" s="36"/>
      <c r="C500" s="36"/>
      <c r="D500" s="36"/>
      <c r="E500" s="36"/>
      <c r="F500" s="36"/>
      <c r="G500" s="37"/>
      <c r="H500" s="37"/>
      <c r="I500" s="37"/>
      <c r="J500" s="37"/>
      <c r="K500" s="37"/>
      <c r="L500" s="37"/>
      <c r="M500" s="36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ht="12.75">
      <c r="A501" s="36"/>
      <c r="B501" s="36"/>
      <c r="C501" s="36"/>
      <c r="D501" s="36"/>
      <c r="E501" s="36"/>
      <c r="F501" s="36"/>
      <c r="G501" s="37"/>
      <c r="H501" s="37"/>
      <c r="I501" s="37"/>
      <c r="J501" s="37"/>
      <c r="K501" s="37"/>
      <c r="L501" s="37"/>
      <c r="M501" s="36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ht="12.75">
      <c r="A502" s="36"/>
      <c r="B502" s="36"/>
      <c r="C502" s="36"/>
      <c r="D502" s="36"/>
      <c r="E502" s="36"/>
      <c r="F502" s="36"/>
      <c r="G502" s="37"/>
      <c r="H502" s="37"/>
      <c r="I502" s="37"/>
      <c r="J502" s="37"/>
      <c r="K502" s="37"/>
      <c r="L502" s="37"/>
      <c r="M502" s="36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ht="12.75">
      <c r="A503" s="36"/>
      <c r="B503" s="36"/>
      <c r="C503" s="36"/>
      <c r="D503" s="36"/>
      <c r="E503" s="36"/>
      <c r="F503" s="36"/>
      <c r="G503" s="37"/>
      <c r="H503" s="37"/>
      <c r="I503" s="37"/>
      <c r="J503" s="37"/>
      <c r="K503" s="37"/>
      <c r="L503" s="37"/>
      <c r="M503" s="36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ht="12.75">
      <c r="A504" s="36"/>
      <c r="B504" s="36"/>
      <c r="C504" s="36"/>
      <c r="D504" s="36"/>
      <c r="E504" s="36"/>
      <c r="F504" s="36"/>
      <c r="G504" s="37"/>
      <c r="H504" s="37"/>
      <c r="I504" s="37"/>
      <c r="J504" s="37"/>
      <c r="K504" s="37"/>
      <c r="L504" s="37"/>
      <c r="M504" s="36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ht="12.75">
      <c r="A505" s="36"/>
      <c r="B505" s="36"/>
      <c r="C505" s="36"/>
      <c r="D505" s="36"/>
      <c r="E505" s="36"/>
      <c r="F505" s="36"/>
      <c r="G505" s="37"/>
      <c r="H505" s="37"/>
      <c r="I505" s="37"/>
      <c r="J505" s="37"/>
      <c r="K505" s="37"/>
      <c r="L505" s="37"/>
      <c r="M505" s="36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ht="12.75">
      <c r="A506" s="36"/>
      <c r="B506" s="36"/>
      <c r="C506" s="36"/>
      <c r="D506" s="36"/>
      <c r="E506" s="36"/>
      <c r="F506" s="36"/>
      <c r="G506" s="37"/>
      <c r="H506" s="37"/>
      <c r="I506" s="37"/>
      <c r="J506" s="37"/>
      <c r="K506" s="37"/>
      <c r="L506" s="37"/>
      <c r="M506" s="36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ht="12.75">
      <c r="A507" s="36"/>
      <c r="B507" s="36"/>
      <c r="C507" s="36"/>
      <c r="D507" s="36"/>
      <c r="E507" s="36"/>
      <c r="F507" s="36"/>
      <c r="G507" s="37"/>
      <c r="H507" s="37"/>
      <c r="I507" s="37"/>
      <c r="J507" s="37"/>
      <c r="K507" s="37"/>
      <c r="L507" s="37"/>
      <c r="M507" s="36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ht="12.75">
      <c r="A508" s="36"/>
      <c r="B508" s="36"/>
      <c r="C508" s="36"/>
      <c r="D508" s="36"/>
      <c r="E508" s="36"/>
      <c r="F508" s="36"/>
      <c r="G508" s="37"/>
      <c r="H508" s="37"/>
      <c r="I508" s="37"/>
      <c r="J508" s="37"/>
      <c r="K508" s="37"/>
      <c r="L508" s="37"/>
      <c r="M508" s="36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ht="12.75">
      <c r="A509" s="36"/>
      <c r="B509" s="36"/>
      <c r="C509" s="36"/>
      <c r="D509" s="36"/>
      <c r="E509" s="36"/>
      <c r="F509" s="36"/>
      <c r="G509" s="37"/>
      <c r="H509" s="37"/>
      <c r="I509" s="37"/>
      <c r="J509" s="37"/>
      <c r="K509" s="37"/>
      <c r="L509" s="37"/>
      <c r="M509" s="36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ht="12.75">
      <c r="A510" s="36"/>
      <c r="B510" s="36"/>
      <c r="C510" s="36"/>
      <c r="D510" s="36"/>
      <c r="E510" s="36"/>
      <c r="F510" s="36"/>
      <c r="G510" s="37"/>
      <c r="H510" s="37"/>
      <c r="I510" s="37"/>
      <c r="J510" s="37"/>
      <c r="K510" s="37"/>
      <c r="L510" s="37"/>
      <c r="M510" s="36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ht="12.75">
      <c r="A511" s="36"/>
      <c r="B511" s="36"/>
      <c r="C511" s="36"/>
      <c r="D511" s="36"/>
      <c r="E511" s="36"/>
      <c r="F511" s="36"/>
      <c r="G511" s="37"/>
      <c r="H511" s="37"/>
      <c r="I511" s="37"/>
      <c r="J511" s="37"/>
      <c r="K511" s="37"/>
      <c r="L511" s="37"/>
      <c r="M511" s="36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ht="12.75">
      <c r="A512" s="36"/>
      <c r="B512" s="36"/>
      <c r="C512" s="36"/>
      <c r="D512" s="36"/>
      <c r="E512" s="36"/>
      <c r="F512" s="36"/>
      <c r="G512" s="37"/>
      <c r="H512" s="37"/>
      <c r="I512" s="37"/>
      <c r="J512" s="37"/>
      <c r="K512" s="37"/>
      <c r="L512" s="37"/>
      <c r="M512" s="36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ht="12.75">
      <c r="A513" s="36"/>
      <c r="B513" s="36"/>
      <c r="C513" s="36"/>
      <c r="D513" s="36"/>
      <c r="E513" s="36"/>
      <c r="F513" s="36"/>
      <c r="G513" s="37"/>
      <c r="H513" s="37"/>
      <c r="I513" s="37"/>
      <c r="J513" s="37"/>
      <c r="K513" s="37"/>
      <c r="L513" s="37"/>
      <c r="M513" s="36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ht="12.75">
      <c r="A514" s="36"/>
      <c r="B514" s="36"/>
      <c r="C514" s="36"/>
      <c r="D514" s="36"/>
      <c r="E514" s="36"/>
      <c r="F514" s="36"/>
      <c r="G514" s="37"/>
      <c r="H514" s="37"/>
      <c r="I514" s="37"/>
      <c r="J514" s="37"/>
      <c r="K514" s="37"/>
      <c r="L514" s="37"/>
      <c r="M514" s="36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ht="12.75">
      <c r="A515" s="36"/>
      <c r="B515" s="36"/>
      <c r="C515" s="36"/>
      <c r="D515" s="36"/>
      <c r="E515" s="36"/>
      <c r="F515" s="36"/>
      <c r="G515" s="37"/>
      <c r="H515" s="37"/>
      <c r="I515" s="37"/>
      <c r="J515" s="37"/>
      <c r="K515" s="37"/>
      <c r="L515" s="37"/>
      <c r="M515" s="36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ht="12.75">
      <c r="A516" s="36"/>
      <c r="B516" s="36"/>
      <c r="C516" s="36"/>
      <c r="D516" s="36"/>
      <c r="E516" s="36"/>
      <c r="F516" s="36"/>
      <c r="G516" s="37"/>
      <c r="H516" s="37"/>
      <c r="I516" s="37"/>
      <c r="J516" s="37"/>
      <c r="K516" s="37"/>
      <c r="L516" s="37"/>
      <c r="M516" s="36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ht="12.75">
      <c r="A517" s="36"/>
      <c r="B517" s="36"/>
      <c r="C517" s="36"/>
      <c r="D517" s="36"/>
      <c r="E517" s="36"/>
      <c r="F517" s="36"/>
      <c r="G517" s="37"/>
      <c r="H517" s="37"/>
      <c r="I517" s="37"/>
      <c r="J517" s="37"/>
      <c r="K517" s="37"/>
      <c r="L517" s="37"/>
      <c r="M517" s="36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ht="12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6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ht="12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6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ht="12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6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ht="12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6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ht="12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6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ht="12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6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ht="12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6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ht="12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6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ht="12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6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ht="12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6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ht="12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6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ht="12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6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ht="12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6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ht="12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6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ht="12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6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ht="12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6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ht="12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6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ht="12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6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ht="12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6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ht="12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6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ht="12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6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ht="12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6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ht="12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6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ht="12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6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ht="12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6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ht="12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6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ht="12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6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ht="12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6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ht="12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6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ht="12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6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ht="12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6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ht="12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6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ht="12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6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ht="12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6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ht="12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6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ht="12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6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ht="12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6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ht="12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6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ht="12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6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ht="12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6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ht="12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6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ht="12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6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ht="12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6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ht="12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6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ht="12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6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ht="12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6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ht="12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6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ht="12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6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ht="12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6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ht="12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6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ht="12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6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ht="12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6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ht="12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6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ht="12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6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ht="12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6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ht="12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6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ht="12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6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ht="12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6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ht="12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6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ht="12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6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ht="12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6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ht="12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6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ht="12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6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ht="12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6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ht="12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6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ht="12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6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ht="12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6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ht="12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6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ht="12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6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ht="12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6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ht="12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6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ht="12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6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ht="12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6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ht="12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6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ht="12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6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ht="12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6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ht="12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6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ht="12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6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ht="12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6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ht="12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6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ht="12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6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ht="12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6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ht="12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6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ht="12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6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ht="12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6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ht="12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6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ht="12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6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ht="12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6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ht="12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6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ht="12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6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ht="12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6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6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6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6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6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6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6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6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6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6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6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6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6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6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6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6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6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6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6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6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6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6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6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6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6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6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6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6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6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6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6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ht="12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6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ht="12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6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ht="12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6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ht="12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6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ht="12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6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ht="12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6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ht="12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6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ht="12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6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ht="12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6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ht="12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6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ht="12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6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ht="12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6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ht="12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6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ht="12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6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ht="12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6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ht="12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6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ht="12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6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ht="12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6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ht="12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6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ht="12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6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ht="12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6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ht="12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6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ht="12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6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ht="12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6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ht="12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6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ht="12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6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ht="12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6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ht="12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6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ht="12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6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ht="12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6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ht="12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6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ht="12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6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ht="12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6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ht="12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6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ht="12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6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ht="12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6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ht="12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6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ht="12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6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ht="12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6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ht="12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6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ht="12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6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ht="12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6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ht="12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6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ht="12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6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ht="12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6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ht="12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6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ht="12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6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ht="12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6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ht="12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6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ht="12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6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ht="12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6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ht="12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6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ht="12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6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ht="12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6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ht="12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6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ht="12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6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ht="12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6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ht="12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6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ht="12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6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ht="12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6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ht="12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6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ht="12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6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ht="12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6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ht="12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6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ht="12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6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ht="12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6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ht="12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6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ht="12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6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ht="12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6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ht="12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6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ht="12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6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ht="12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6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ht="12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6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ht="12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6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ht="12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6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ht="12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6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ht="12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6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ht="12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6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ht="12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6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ht="12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6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ht="12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6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ht="12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6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ht="12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6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ht="12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6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ht="12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6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ht="12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6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ht="12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6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ht="12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6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ht="12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6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ht="12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6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ht="12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6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ht="12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6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ht="12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6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ht="12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6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ht="12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6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6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ht="12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6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ht="12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6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ht="12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6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ht="12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6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ht="12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6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ht="12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6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ht="12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6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ht="12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6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ht="12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6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ht="12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6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ht="12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6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ht="12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6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ht="12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6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ht="12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6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ht="12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6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ht="12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6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ht="12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6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ht="12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6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ht="12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6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ht="12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6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ht="12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6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ht="12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6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ht="12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6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ht="12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6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ht="12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6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ht="12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6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ht="12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6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ht="12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6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ht="12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6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ht="12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6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ht="12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6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ht="12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6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ht="12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6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ht="12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6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ht="12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6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ht="12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6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ht="12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6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ht="12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6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ht="12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6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ht="12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6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ht="12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6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ht="12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6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ht="12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6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ht="12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6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ht="12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6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ht="12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6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ht="12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6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ht="12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6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ht="12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6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ht="12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6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ht="12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6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ht="12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6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ht="12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6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ht="12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6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ht="12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6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ht="12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6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ht="12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6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ht="12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6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ht="12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6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ht="12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6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ht="12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6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ht="12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6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ht="12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6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ht="12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6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ht="12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6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ht="12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6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ht="12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6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ht="12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6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ht="12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6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ht="12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6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ht="12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6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ht="12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6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ht="12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6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ht="12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6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ht="12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6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ht="12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6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ht="12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6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ht="12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6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ht="12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6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ht="12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6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ht="12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6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ht="12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6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ht="12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6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ht="12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6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ht="12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6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ht="12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6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ht="12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6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ht="12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6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ht="12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6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ht="12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6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ht="12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6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ht="12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6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ht="12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6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ht="12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6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ht="12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6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ht="12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6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ht="12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6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ht="12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6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ht="12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6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ht="12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6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ht="12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6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ht="12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6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ht="12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6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ht="12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6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ht="12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6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ht="12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6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ht="12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6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ht="12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6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ht="12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6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ht="12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6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ht="12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6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ht="12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6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ht="12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6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ht="12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6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ht="12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6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ht="12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6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ht="12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6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ht="12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6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ht="12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6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ht="12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6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ht="12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6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ht="12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6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ht="12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6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ht="12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6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ht="12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6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ht="12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6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ht="12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6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ht="12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6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ht="12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6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ht="12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6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ht="12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6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ht="12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6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ht="12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6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ht="12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6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ht="12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6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ht="12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6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ht="12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6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ht="12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6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ht="12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6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ht="12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6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ht="12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6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ht="12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6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ht="12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6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ht="12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6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ht="12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6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ht="12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6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ht="12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6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ht="12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6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ht="12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6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ht="12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6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ht="12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6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ht="12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6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ht="12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6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ht="12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6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ht="12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6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ht="12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6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ht="12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6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ht="12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6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ht="12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6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ht="12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6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ht="12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6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ht="12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6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ht="12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6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ht="12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6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ht="12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6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ht="12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6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ht="12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6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ht="12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6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ht="12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6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ht="12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6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ht="12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6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ht="12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6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ht="12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6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ht="12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6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ht="12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6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ht="12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6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ht="12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6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ht="12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6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ht="12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6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ht="12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6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ht="12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6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ht="12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6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ht="12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6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ht="12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6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ht="12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6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ht="12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6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ht="12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6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ht="12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6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ht="12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6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ht="12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6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ht="12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6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ht="12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6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ht="12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6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ht="12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6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ht="12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6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ht="12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6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ht="12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6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ht="12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6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ht="12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6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ht="12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6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ht="12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6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ht="12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6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ht="12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6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ht="12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6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ht="12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6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ht="12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6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ht="12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6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ht="12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6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ht="12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6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ht="12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6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ht="12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6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ht="12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6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ht="12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6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</sheetData>
  <mergeCells count="5">
    <mergeCell ref="A3:M3"/>
    <mergeCell ref="I9:M9"/>
    <mergeCell ref="A6:G6"/>
    <mergeCell ref="A9:E11"/>
    <mergeCell ref="A8:G8"/>
  </mergeCells>
  <printOptions horizontalCentered="1"/>
  <pageMargins left="0" right="0" top="0.31496062992125984" bottom="0.2755905511811024" header="0" footer="0"/>
  <pageSetup fitToHeight="1" fitToWidth="1" horizontalDpi="600" verticalDpi="600" orientation="landscape" paperSize="9" scale="38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8"/>
  <sheetViews>
    <sheetView zoomScale="50" zoomScaleNormal="50" workbookViewId="0" topLeftCell="H40">
      <selection activeCell="H57" sqref="H57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5" width="9.7109375" style="0" customWidth="1"/>
    <col min="6" max="6" width="26.28125" style="0" hidden="1" customWidth="1"/>
    <col min="7" max="7" width="101.421875" style="0" customWidth="1"/>
    <col min="8" max="12" width="30.7109375" style="0" customWidth="1"/>
    <col min="13" max="13" width="30.7109375" style="2" customWidth="1"/>
  </cols>
  <sheetData>
    <row r="1" spans="1:13" ht="39.75" customHeight="1">
      <c r="A1" s="129" t="s">
        <v>214</v>
      </c>
      <c r="B1" s="5"/>
      <c r="C1" s="5"/>
      <c r="D1" s="5"/>
      <c r="E1" s="5"/>
      <c r="F1" s="5"/>
      <c r="G1" s="6"/>
      <c r="H1" s="7"/>
      <c r="I1" s="7"/>
      <c r="J1" s="8"/>
      <c r="K1" s="8"/>
      <c r="L1" s="8"/>
      <c r="M1" s="7"/>
    </row>
    <row r="2" spans="1:13" ht="30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ht="39.75" customHeight="1">
      <c r="A3" s="300" t="s">
        <v>968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ht="24.75" customHeight="1">
      <c r="A4" s="9"/>
      <c r="B4" s="9"/>
      <c r="C4" s="9"/>
      <c r="D4" s="9"/>
      <c r="E4" s="9"/>
      <c r="F4" s="9"/>
      <c r="G4" s="9"/>
      <c r="H4" s="9"/>
      <c r="I4" s="9"/>
      <c r="J4" s="8"/>
      <c r="K4" s="215"/>
      <c r="L4" s="8"/>
      <c r="M4" s="7"/>
    </row>
    <row r="5" spans="1:13" ht="39.75" customHeight="1">
      <c r="A5" s="299" t="s">
        <v>320</v>
      </c>
      <c r="B5" s="299"/>
      <c r="C5" s="299"/>
      <c r="D5" s="299"/>
      <c r="E5" s="299"/>
      <c r="F5" s="299"/>
      <c r="G5" s="299"/>
      <c r="H5" s="253"/>
      <c r="I5" s="204"/>
      <c r="J5" s="201"/>
      <c r="K5" s="207"/>
      <c r="L5" s="201"/>
      <c r="M5" s="7"/>
    </row>
    <row r="6" spans="1:13" ht="39.75" customHeight="1" thickBot="1">
      <c r="A6" s="286" t="str">
        <f>+'De Para Anss '!A6:G6</f>
        <v>Posição: ABRIL 2003(Atualizado até 30.04.2003)</v>
      </c>
      <c r="B6" s="286"/>
      <c r="C6" s="286"/>
      <c r="D6" s="286"/>
      <c r="E6" s="286"/>
      <c r="F6" s="286"/>
      <c r="G6" s="286"/>
      <c r="H6" s="286"/>
      <c r="I6" s="10"/>
      <c r="J6" s="8"/>
      <c r="K6" s="8"/>
      <c r="L6" s="8"/>
      <c r="M6" s="131" t="s">
        <v>137</v>
      </c>
    </row>
    <row r="7" spans="1:13" ht="34.5" customHeight="1" thickBot="1" thickTop="1">
      <c r="A7" s="301" t="s">
        <v>219</v>
      </c>
      <c r="B7" s="302"/>
      <c r="C7" s="302"/>
      <c r="D7" s="302"/>
      <c r="E7" s="303"/>
      <c r="F7" s="138"/>
      <c r="G7" s="298" t="s">
        <v>696</v>
      </c>
      <c r="H7" s="33" t="s">
        <v>690</v>
      </c>
      <c r="I7" s="298" t="s">
        <v>305</v>
      </c>
      <c r="J7" s="298"/>
      <c r="K7" s="298"/>
      <c r="L7" s="298"/>
      <c r="M7" s="298"/>
    </row>
    <row r="8" spans="1:13" ht="34.5" customHeight="1" thickTop="1">
      <c r="A8" s="304"/>
      <c r="B8" s="305"/>
      <c r="C8" s="305"/>
      <c r="D8" s="305"/>
      <c r="E8" s="306"/>
      <c r="F8" s="139"/>
      <c r="G8" s="284"/>
      <c r="H8" s="26">
        <v>2002</v>
      </c>
      <c r="I8" s="33" t="s">
        <v>304</v>
      </c>
      <c r="J8" s="33" t="s">
        <v>211</v>
      </c>
      <c r="K8" s="33" t="s">
        <v>212</v>
      </c>
      <c r="L8" s="33" t="s">
        <v>220</v>
      </c>
      <c r="M8" s="33" t="s">
        <v>213</v>
      </c>
    </row>
    <row r="9" spans="1:13" ht="34.5" customHeight="1" thickBot="1">
      <c r="A9" s="307"/>
      <c r="B9" s="308"/>
      <c r="C9" s="308"/>
      <c r="D9" s="308"/>
      <c r="E9" s="283"/>
      <c r="F9" s="140"/>
      <c r="G9" s="285"/>
      <c r="H9" s="27" t="s">
        <v>218</v>
      </c>
      <c r="I9" s="27" t="s">
        <v>217</v>
      </c>
      <c r="J9" s="27" t="s">
        <v>216</v>
      </c>
      <c r="K9" s="27" t="s">
        <v>215</v>
      </c>
      <c r="L9" s="27" t="s">
        <v>222</v>
      </c>
      <c r="M9" s="27" t="s">
        <v>221</v>
      </c>
    </row>
    <row r="10" spans="1:13" ht="9.75" customHeight="1" thickBot="1" thickTop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39.75" customHeight="1" thickTop="1">
      <c r="A11" s="235" t="s">
        <v>321</v>
      </c>
      <c r="B11" s="236"/>
      <c r="C11" s="236"/>
      <c r="D11" s="236"/>
      <c r="E11" s="236"/>
      <c r="F11" s="236"/>
      <c r="G11" s="237"/>
      <c r="H11" s="246">
        <f>SUM(H14+H23+H27+H30+H32+H34+H37+H48+H50+H54)</f>
        <v>390984487</v>
      </c>
      <c r="I11" s="246">
        <f>SUM(I14+I23+I27+I30+I32+I34+I37+I48+I50+I54+I56)</f>
        <v>452630898</v>
      </c>
      <c r="J11" s="246">
        <f>SUM(J14+J23+J27+J30+J32+J34+J37+J48+J50+J54+J56)</f>
        <v>280179535.05</v>
      </c>
      <c r="K11" s="246">
        <f>SUM(K14+K23+K27+K30+K32+K34+K37+K48+K50+K54+K56)</f>
        <v>114804998.69999999</v>
      </c>
      <c r="L11" s="246">
        <f>SUM(L14+L23+L27+L30+L32+L34+L37+L48+L50+L54+L56)</f>
        <v>165374536.34999996</v>
      </c>
      <c r="M11" s="247">
        <f>SUM(M14+M23+M27+M30+M32+M34+M37+M48+M50+M54+M56)</f>
        <v>172451362.94999996</v>
      </c>
    </row>
    <row r="12" spans="1:13" ht="39.75" customHeight="1">
      <c r="A12" s="238" t="s">
        <v>318</v>
      </c>
      <c r="B12" s="239"/>
      <c r="C12" s="239"/>
      <c r="D12" s="239"/>
      <c r="E12" s="239"/>
      <c r="F12" s="239"/>
      <c r="G12" s="240"/>
      <c r="H12" s="248">
        <f>SUM(H23+H27+H30+H32+H34+H37+H48+H50+H54)</f>
        <v>161947487</v>
      </c>
      <c r="I12" s="248">
        <f>SUM(I23+I27+I30+I32+I34+I37+I48+I50+I54+I56)</f>
        <v>201555300</v>
      </c>
      <c r="J12" s="248">
        <f>SUM(J23+J27+J30+J32+J34+J37+J48+J50+J54+J56)</f>
        <v>55334732.38</v>
      </c>
      <c r="K12" s="248">
        <f>SUM(K23+K27+K30+K32+K34+K37+K48+K50+K54+K56)</f>
        <v>44125850.85</v>
      </c>
      <c r="L12" s="248">
        <f>SUM(L23+L27+L30+L32+L34+L37+L48+L50+L54+L56)</f>
        <v>11208881.53</v>
      </c>
      <c r="M12" s="249">
        <f>SUM(M23+M27+M30+M32+M34+M37+M48+M50+M54+M56)</f>
        <v>146220567.61999997</v>
      </c>
    </row>
    <row r="13" spans="1:13" ht="9.75" customHeight="1">
      <c r="A13" s="28"/>
      <c r="B13" s="11"/>
      <c r="C13" s="11"/>
      <c r="D13" s="11"/>
      <c r="E13" s="11"/>
      <c r="F13" s="11"/>
      <c r="G13" s="11"/>
      <c r="H13" s="12"/>
      <c r="I13" s="13"/>
      <c r="J13" s="13"/>
      <c r="K13" s="13"/>
      <c r="L13" s="13"/>
      <c r="M13" s="29"/>
    </row>
    <row r="14" spans="1:25" ht="39.75" customHeight="1">
      <c r="A14" s="238" t="s">
        <v>578</v>
      </c>
      <c r="B14" s="250"/>
      <c r="C14" s="250"/>
      <c r="D14" s="250"/>
      <c r="E14" s="250"/>
      <c r="F14" s="250"/>
      <c r="G14" s="251"/>
      <c r="H14" s="248">
        <f aca="true" t="shared" si="0" ref="H14:M14">SUM(H15:H22)</f>
        <v>229037000</v>
      </c>
      <c r="I14" s="252">
        <f t="shared" si="0"/>
        <v>251075598</v>
      </c>
      <c r="J14" s="248">
        <f t="shared" si="0"/>
        <v>224844802.67000002</v>
      </c>
      <c r="K14" s="248">
        <f t="shared" si="0"/>
        <v>70679147.85</v>
      </c>
      <c r="L14" s="248">
        <f t="shared" si="0"/>
        <v>154165654.82</v>
      </c>
      <c r="M14" s="249">
        <f t="shared" si="0"/>
        <v>26230795.329999983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3" ht="30" customHeight="1">
      <c r="A15" s="30" t="s">
        <v>702</v>
      </c>
      <c r="B15" s="23" t="s">
        <v>705</v>
      </c>
      <c r="C15" s="23" t="s">
        <v>939</v>
      </c>
      <c r="D15" s="23" t="s">
        <v>943</v>
      </c>
      <c r="E15" s="24" t="s">
        <v>951</v>
      </c>
      <c r="F15" s="24" t="s">
        <v>442</v>
      </c>
      <c r="G15" s="16" t="s">
        <v>692</v>
      </c>
      <c r="H15" s="17">
        <v>40238639</v>
      </c>
      <c r="I15" s="18">
        <v>43985210</v>
      </c>
      <c r="J15" s="18">
        <v>37168078.28</v>
      </c>
      <c r="K15" s="18">
        <v>13234614.49</v>
      </c>
      <c r="L15" s="18">
        <v>23933463.79</v>
      </c>
      <c r="M15" s="31">
        <f>SUM(I15-J15)</f>
        <v>6817131.719999999</v>
      </c>
    </row>
    <row r="16" spans="1:13" ht="30" customHeight="1">
      <c r="A16" s="30" t="s">
        <v>703</v>
      </c>
      <c r="B16" s="23" t="s">
        <v>706</v>
      </c>
      <c r="C16" s="23" t="s">
        <v>940</v>
      </c>
      <c r="D16" s="23" t="s">
        <v>944</v>
      </c>
      <c r="E16" s="24" t="s">
        <v>951</v>
      </c>
      <c r="F16" s="24" t="s">
        <v>441</v>
      </c>
      <c r="G16" s="16" t="s">
        <v>579</v>
      </c>
      <c r="H16" s="17">
        <v>173559481</v>
      </c>
      <c r="I16" s="18">
        <v>188000000</v>
      </c>
      <c r="J16" s="18">
        <v>168586336.39000002</v>
      </c>
      <c r="K16" s="18">
        <v>52055098.9</v>
      </c>
      <c r="L16" s="18">
        <v>116531237.49000001</v>
      </c>
      <c r="M16" s="31">
        <f aca="true" t="shared" si="1" ref="M16:M55">SUM(I16-J16)</f>
        <v>19413663.609999985</v>
      </c>
    </row>
    <row r="17" spans="1:13" ht="30" customHeight="1">
      <c r="A17" s="30" t="s">
        <v>703</v>
      </c>
      <c r="B17" s="23" t="s">
        <v>706</v>
      </c>
      <c r="C17" s="23" t="s">
        <v>940</v>
      </c>
      <c r="D17" s="23" t="s">
        <v>945</v>
      </c>
      <c r="E17" s="24" t="s">
        <v>951</v>
      </c>
      <c r="F17" s="24" t="s">
        <v>4</v>
      </c>
      <c r="G17" s="16" t="s">
        <v>663</v>
      </c>
      <c r="H17" s="17">
        <v>0</v>
      </c>
      <c r="I17" s="18">
        <v>0</v>
      </c>
      <c r="J17" s="18">
        <v>0</v>
      </c>
      <c r="K17" s="18">
        <v>0</v>
      </c>
      <c r="L17" s="18">
        <v>0</v>
      </c>
      <c r="M17" s="31">
        <f t="shared" si="1"/>
        <v>0</v>
      </c>
    </row>
    <row r="18" spans="1:13" ht="30" customHeight="1">
      <c r="A18" s="30" t="s">
        <v>703</v>
      </c>
      <c r="B18" s="23" t="s">
        <v>936</v>
      </c>
      <c r="C18" s="23" t="s">
        <v>940</v>
      </c>
      <c r="D18" s="23" t="s">
        <v>946</v>
      </c>
      <c r="E18" s="24" t="s">
        <v>951</v>
      </c>
      <c r="F18" s="24" t="s">
        <v>536</v>
      </c>
      <c r="G18" s="19" t="s">
        <v>676</v>
      </c>
      <c r="H18" s="17">
        <v>1699302</v>
      </c>
      <c r="I18" s="18">
        <v>2845000</v>
      </c>
      <c r="J18" s="18">
        <v>2845000</v>
      </c>
      <c r="K18" s="18">
        <v>591626.05</v>
      </c>
      <c r="L18" s="18">
        <v>2253373.95</v>
      </c>
      <c r="M18" s="31">
        <f t="shared" si="1"/>
        <v>0</v>
      </c>
    </row>
    <row r="19" spans="1:13" ht="30" customHeight="1">
      <c r="A19" s="30" t="s">
        <v>703</v>
      </c>
      <c r="B19" s="23" t="s">
        <v>937</v>
      </c>
      <c r="C19" s="23" t="s">
        <v>941</v>
      </c>
      <c r="D19" s="23" t="s">
        <v>947</v>
      </c>
      <c r="E19" s="24" t="s">
        <v>951</v>
      </c>
      <c r="F19" s="24" t="s">
        <v>537</v>
      </c>
      <c r="G19" s="20" t="s">
        <v>329</v>
      </c>
      <c r="H19" s="17">
        <v>5569883</v>
      </c>
      <c r="I19" s="18">
        <v>6575000</v>
      </c>
      <c r="J19" s="18">
        <v>6575000</v>
      </c>
      <c r="K19" s="18">
        <v>2007489.22</v>
      </c>
      <c r="L19" s="18">
        <v>4567510.78</v>
      </c>
      <c r="M19" s="31">
        <f t="shared" si="1"/>
        <v>0</v>
      </c>
    </row>
    <row r="20" spans="1:13" ht="30" customHeight="1">
      <c r="A20" s="30" t="s">
        <v>703</v>
      </c>
      <c r="B20" s="23" t="s">
        <v>937</v>
      </c>
      <c r="C20" s="23" t="s">
        <v>941</v>
      </c>
      <c r="D20" s="23" t="s">
        <v>948</v>
      </c>
      <c r="E20" s="24" t="s">
        <v>951</v>
      </c>
      <c r="F20" s="24" t="s">
        <v>538</v>
      </c>
      <c r="G20" s="20" t="s">
        <v>330</v>
      </c>
      <c r="H20" s="17">
        <v>3321392</v>
      </c>
      <c r="I20" s="18">
        <v>4150000</v>
      </c>
      <c r="J20" s="18">
        <v>4150000</v>
      </c>
      <c r="K20" s="18">
        <v>1233268.47</v>
      </c>
      <c r="L20" s="18">
        <v>2916731.53</v>
      </c>
      <c r="M20" s="31">
        <f t="shared" si="1"/>
        <v>0</v>
      </c>
    </row>
    <row r="21" spans="1:13" ht="30" customHeight="1">
      <c r="A21" s="30" t="s">
        <v>703</v>
      </c>
      <c r="B21" s="23" t="s">
        <v>937</v>
      </c>
      <c r="C21" s="23" t="s">
        <v>941</v>
      </c>
      <c r="D21" s="23" t="s">
        <v>949</v>
      </c>
      <c r="E21" s="24" t="s">
        <v>951</v>
      </c>
      <c r="F21" s="24" t="s">
        <v>539</v>
      </c>
      <c r="G21" s="20" t="s">
        <v>331</v>
      </c>
      <c r="H21" s="17">
        <v>4587692</v>
      </c>
      <c r="I21" s="18">
        <v>5430000</v>
      </c>
      <c r="J21" s="18">
        <v>5430000</v>
      </c>
      <c r="K21" s="18">
        <v>1557050.72</v>
      </c>
      <c r="L21" s="18">
        <v>3872949.28</v>
      </c>
      <c r="M21" s="31">
        <f t="shared" si="1"/>
        <v>0</v>
      </c>
    </row>
    <row r="22" spans="1:13" ht="30" customHeight="1">
      <c r="A22" s="30" t="s">
        <v>704</v>
      </c>
      <c r="B22" s="23" t="s">
        <v>938</v>
      </c>
      <c r="C22" s="23" t="s">
        <v>942</v>
      </c>
      <c r="D22" s="23" t="s">
        <v>950</v>
      </c>
      <c r="E22" s="24" t="s">
        <v>951</v>
      </c>
      <c r="F22" s="24" t="s">
        <v>540</v>
      </c>
      <c r="G22" s="21" t="s">
        <v>45</v>
      </c>
      <c r="H22" s="17">
        <v>60611</v>
      </c>
      <c r="I22" s="18">
        <v>90388</v>
      </c>
      <c r="J22" s="18">
        <v>90388</v>
      </c>
      <c r="K22" s="18">
        <v>0</v>
      </c>
      <c r="L22" s="18">
        <v>90388</v>
      </c>
      <c r="M22" s="31">
        <f t="shared" si="1"/>
        <v>0</v>
      </c>
    </row>
    <row r="23" spans="1:13" ht="39.75" customHeight="1">
      <c r="A23" s="238" t="s">
        <v>843</v>
      </c>
      <c r="B23" s="239"/>
      <c r="C23" s="239"/>
      <c r="D23" s="239"/>
      <c r="E23" s="239"/>
      <c r="F23" s="239"/>
      <c r="G23" s="240"/>
      <c r="H23" s="248">
        <f aca="true" t="shared" si="2" ref="H23:M23">SUM(H24:H26)</f>
        <v>31303819</v>
      </c>
      <c r="I23" s="252">
        <f t="shared" si="2"/>
        <v>34794500</v>
      </c>
      <c r="J23" s="248">
        <f t="shared" si="2"/>
        <v>15951501.72</v>
      </c>
      <c r="K23" s="248">
        <f t="shared" si="2"/>
        <v>14655313.450000001</v>
      </c>
      <c r="L23" s="248">
        <f t="shared" si="2"/>
        <v>1296188.27</v>
      </c>
      <c r="M23" s="249">
        <f t="shared" si="2"/>
        <v>18842998.28</v>
      </c>
    </row>
    <row r="24" spans="1:13" ht="30" customHeight="1">
      <c r="A24" s="32" t="s">
        <v>703</v>
      </c>
      <c r="B24" s="14" t="s">
        <v>706</v>
      </c>
      <c r="C24" s="14" t="s">
        <v>940</v>
      </c>
      <c r="D24" s="14" t="s">
        <v>953</v>
      </c>
      <c r="E24" s="15" t="s">
        <v>951</v>
      </c>
      <c r="F24" s="24" t="s">
        <v>443</v>
      </c>
      <c r="G24" s="16" t="s">
        <v>838</v>
      </c>
      <c r="H24" s="17">
        <v>8745957</v>
      </c>
      <c r="I24" s="18">
        <v>34794500</v>
      </c>
      <c r="J24" s="18">
        <v>15951501.72</v>
      </c>
      <c r="K24" s="18">
        <v>14655313.450000001</v>
      </c>
      <c r="L24" s="18">
        <v>1296188.27</v>
      </c>
      <c r="M24" s="31">
        <f t="shared" si="1"/>
        <v>18842998.28</v>
      </c>
    </row>
    <row r="25" spans="1:13" ht="30" customHeight="1">
      <c r="A25" s="32" t="s">
        <v>703</v>
      </c>
      <c r="B25" s="14" t="s">
        <v>706</v>
      </c>
      <c r="C25" s="14" t="s">
        <v>940</v>
      </c>
      <c r="D25" s="14" t="s">
        <v>954</v>
      </c>
      <c r="E25" s="15" t="s">
        <v>951</v>
      </c>
      <c r="F25" s="24" t="s">
        <v>444</v>
      </c>
      <c r="G25" s="16" t="s">
        <v>445</v>
      </c>
      <c r="H25" s="17">
        <v>778120</v>
      </c>
      <c r="I25" s="18">
        <v>0</v>
      </c>
      <c r="J25" s="18">
        <v>0</v>
      </c>
      <c r="K25" s="18">
        <v>0</v>
      </c>
      <c r="L25" s="18">
        <v>0</v>
      </c>
      <c r="M25" s="31">
        <f t="shared" si="1"/>
        <v>0</v>
      </c>
    </row>
    <row r="26" spans="1:13" ht="30" customHeight="1">
      <c r="A26" s="32" t="s">
        <v>703</v>
      </c>
      <c r="B26" s="14" t="s">
        <v>706</v>
      </c>
      <c r="C26" s="14" t="s">
        <v>940</v>
      </c>
      <c r="D26" s="14" t="s">
        <v>955</v>
      </c>
      <c r="E26" s="15" t="s">
        <v>951</v>
      </c>
      <c r="F26" s="24" t="s">
        <v>298</v>
      </c>
      <c r="G26" s="16" t="s">
        <v>839</v>
      </c>
      <c r="H26" s="17">
        <v>21779742</v>
      </c>
      <c r="I26" s="18">
        <v>0</v>
      </c>
      <c r="J26" s="18">
        <v>0</v>
      </c>
      <c r="K26" s="18">
        <v>0</v>
      </c>
      <c r="L26" s="18">
        <v>0</v>
      </c>
      <c r="M26" s="31">
        <f t="shared" si="1"/>
        <v>0</v>
      </c>
    </row>
    <row r="27" spans="1:13" ht="39.75" customHeight="1">
      <c r="A27" s="238" t="s">
        <v>324</v>
      </c>
      <c r="B27" s="239"/>
      <c r="C27" s="239"/>
      <c r="D27" s="239"/>
      <c r="E27" s="239"/>
      <c r="F27" s="239"/>
      <c r="G27" s="240"/>
      <c r="H27" s="248">
        <f aca="true" t="shared" si="3" ref="H27:M27">SUM(H28:H29)</f>
        <v>15501884</v>
      </c>
      <c r="I27" s="252">
        <f t="shared" si="3"/>
        <v>17781600</v>
      </c>
      <c r="J27" s="248">
        <f t="shared" si="3"/>
        <v>6395283.9</v>
      </c>
      <c r="K27" s="248">
        <f t="shared" si="3"/>
        <v>3607023.66</v>
      </c>
      <c r="L27" s="248">
        <f t="shared" si="3"/>
        <v>2788260.24</v>
      </c>
      <c r="M27" s="249">
        <f t="shared" si="3"/>
        <v>11386316.100000001</v>
      </c>
    </row>
    <row r="28" spans="1:13" ht="30" customHeight="1">
      <c r="A28" s="32" t="s">
        <v>703</v>
      </c>
      <c r="B28" s="14" t="s">
        <v>956</v>
      </c>
      <c r="C28" s="14" t="s">
        <v>941</v>
      </c>
      <c r="D28" s="14" t="s">
        <v>957</v>
      </c>
      <c r="E28" s="15" t="s">
        <v>951</v>
      </c>
      <c r="F28" s="24" t="s">
        <v>541</v>
      </c>
      <c r="G28" s="20" t="s">
        <v>332</v>
      </c>
      <c r="H28" s="17">
        <v>12207300</v>
      </c>
      <c r="I28" s="18">
        <v>13850000</v>
      </c>
      <c r="J28" s="18">
        <v>4967163.79</v>
      </c>
      <c r="K28" s="18">
        <v>2753204.96</v>
      </c>
      <c r="L28" s="18">
        <v>2213958.83</v>
      </c>
      <c r="M28" s="31">
        <f t="shared" si="1"/>
        <v>8882836.21</v>
      </c>
    </row>
    <row r="29" spans="1:13" ht="30" customHeight="1">
      <c r="A29" s="32" t="s">
        <v>703</v>
      </c>
      <c r="B29" s="14" t="s">
        <v>956</v>
      </c>
      <c r="C29" s="14" t="s">
        <v>941</v>
      </c>
      <c r="D29" s="14" t="s">
        <v>958</v>
      </c>
      <c r="E29" s="15" t="s">
        <v>951</v>
      </c>
      <c r="F29" s="24" t="s">
        <v>542</v>
      </c>
      <c r="G29" s="20" t="s">
        <v>333</v>
      </c>
      <c r="H29" s="17">
        <v>3294584</v>
      </c>
      <c r="I29" s="18">
        <v>3931600</v>
      </c>
      <c r="J29" s="18">
        <v>1428120.11</v>
      </c>
      <c r="K29" s="18">
        <v>853818.7</v>
      </c>
      <c r="L29" s="18">
        <v>574301.41</v>
      </c>
      <c r="M29" s="31">
        <f t="shared" si="1"/>
        <v>2503479.8899999997</v>
      </c>
    </row>
    <row r="30" spans="1:13" ht="39.75" customHeight="1">
      <c r="A30" s="238" t="s">
        <v>325</v>
      </c>
      <c r="B30" s="239"/>
      <c r="C30" s="239"/>
      <c r="D30" s="239"/>
      <c r="E30" s="239"/>
      <c r="F30" s="239"/>
      <c r="G30" s="240"/>
      <c r="H30" s="248">
        <f aca="true" t="shared" si="4" ref="H30:M30">SUM(H31)</f>
        <v>15380810</v>
      </c>
      <c r="I30" s="252">
        <f t="shared" si="4"/>
        <v>14204300</v>
      </c>
      <c r="J30" s="248">
        <f t="shared" si="4"/>
        <v>2657879.6</v>
      </c>
      <c r="K30" s="248">
        <f t="shared" si="4"/>
        <v>969589.28</v>
      </c>
      <c r="L30" s="248">
        <f t="shared" si="4"/>
        <v>1688290.32</v>
      </c>
      <c r="M30" s="249">
        <f t="shared" si="4"/>
        <v>11546420.4</v>
      </c>
    </row>
    <row r="31" spans="1:13" ht="30" customHeight="1">
      <c r="A31" s="32" t="s">
        <v>703</v>
      </c>
      <c r="B31" s="14" t="s">
        <v>937</v>
      </c>
      <c r="C31" s="14" t="s">
        <v>941</v>
      </c>
      <c r="D31" s="14" t="s">
        <v>959</v>
      </c>
      <c r="E31" s="15" t="s">
        <v>951</v>
      </c>
      <c r="F31" s="24" t="s">
        <v>543</v>
      </c>
      <c r="G31" s="20" t="s">
        <v>334</v>
      </c>
      <c r="H31" s="17">
        <v>15380810</v>
      </c>
      <c r="I31" s="18">
        <v>14204300</v>
      </c>
      <c r="J31" s="18">
        <v>2657879.6</v>
      </c>
      <c r="K31" s="18">
        <v>969589.28</v>
      </c>
      <c r="L31" s="18">
        <v>1688290.32</v>
      </c>
      <c r="M31" s="31">
        <f t="shared" si="1"/>
        <v>11546420.4</v>
      </c>
    </row>
    <row r="32" spans="1:13" ht="39.75" customHeight="1">
      <c r="A32" s="238" t="s">
        <v>326</v>
      </c>
      <c r="B32" s="239"/>
      <c r="C32" s="239"/>
      <c r="D32" s="239"/>
      <c r="E32" s="239"/>
      <c r="F32" s="239"/>
      <c r="G32" s="240"/>
      <c r="H32" s="248">
        <f aca="true" t="shared" si="5" ref="H32:M32">SUM(H33)</f>
        <v>10999907</v>
      </c>
      <c r="I32" s="252">
        <f t="shared" si="5"/>
        <v>20000000</v>
      </c>
      <c r="J32" s="248">
        <f t="shared" si="5"/>
        <v>4988000</v>
      </c>
      <c r="K32" s="248">
        <f t="shared" si="5"/>
        <v>2987674.96</v>
      </c>
      <c r="L32" s="248">
        <f t="shared" si="5"/>
        <v>2000325.04</v>
      </c>
      <c r="M32" s="249">
        <f t="shared" si="5"/>
        <v>15012000</v>
      </c>
    </row>
    <row r="33" spans="1:13" ht="30" customHeight="1">
      <c r="A33" s="32" t="s">
        <v>703</v>
      </c>
      <c r="B33" s="14" t="s">
        <v>937</v>
      </c>
      <c r="C33" s="14" t="s">
        <v>941</v>
      </c>
      <c r="D33" s="14" t="s">
        <v>960</v>
      </c>
      <c r="E33" s="15" t="s">
        <v>951</v>
      </c>
      <c r="F33" s="24" t="s">
        <v>544</v>
      </c>
      <c r="G33" s="19" t="s">
        <v>139</v>
      </c>
      <c r="H33" s="17">
        <v>10999907</v>
      </c>
      <c r="I33" s="18">
        <v>20000000</v>
      </c>
      <c r="J33" s="18">
        <v>4988000</v>
      </c>
      <c r="K33" s="18">
        <v>2987674.96</v>
      </c>
      <c r="L33" s="18">
        <v>2000325.04</v>
      </c>
      <c r="M33" s="31">
        <f t="shared" si="1"/>
        <v>15012000</v>
      </c>
    </row>
    <row r="34" spans="1:13" ht="39.75" customHeight="1">
      <c r="A34" s="238" t="s">
        <v>327</v>
      </c>
      <c r="B34" s="239"/>
      <c r="C34" s="239"/>
      <c r="D34" s="239"/>
      <c r="E34" s="239"/>
      <c r="F34" s="239"/>
      <c r="G34" s="240"/>
      <c r="H34" s="248">
        <f aca="true" t="shared" si="6" ref="H34:M34">SUM(H35:H36)</f>
        <v>19449801</v>
      </c>
      <c r="I34" s="252">
        <f t="shared" si="6"/>
        <v>35620000</v>
      </c>
      <c r="J34" s="248">
        <f t="shared" si="6"/>
        <v>4678423.68</v>
      </c>
      <c r="K34" s="248">
        <f t="shared" si="6"/>
        <v>4541534.859999999</v>
      </c>
      <c r="L34" s="248">
        <f t="shared" si="6"/>
        <v>136888.82</v>
      </c>
      <c r="M34" s="249">
        <f t="shared" si="6"/>
        <v>30941576.32</v>
      </c>
    </row>
    <row r="35" spans="1:13" ht="30" customHeight="1">
      <c r="A35" s="32" t="s">
        <v>703</v>
      </c>
      <c r="B35" s="14" t="s">
        <v>961</v>
      </c>
      <c r="C35" s="14" t="s">
        <v>950</v>
      </c>
      <c r="D35" s="14" t="s">
        <v>335</v>
      </c>
      <c r="E35" s="15" t="s">
        <v>951</v>
      </c>
      <c r="F35" s="24" t="s">
        <v>545</v>
      </c>
      <c r="G35" s="20" t="s">
        <v>446</v>
      </c>
      <c r="H35" s="17">
        <v>14229148</v>
      </c>
      <c r="I35" s="18">
        <v>12900000</v>
      </c>
      <c r="J35" s="18">
        <v>2188137.34</v>
      </c>
      <c r="K35" s="18">
        <v>2188137.34</v>
      </c>
      <c r="L35" s="18">
        <v>0</v>
      </c>
      <c r="M35" s="31">
        <f t="shared" si="1"/>
        <v>10711862.66</v>
      </c>
    </row>
    <row r="36" spans="1:13" ht="30" customHeight="1">
      <c r="A36" s="32" t="s">
        <v>703</v>
      </c>
      <c r="B36" s="14" t="s">
        <v>961</v>
      </c>
      <c r="C36" s="14" t="s">
        <v>81</v>
      </c>
      <c r="D36" s="14" t="s">
        <v>336</v>
      </c>
      <c r="E36" s="15" t="s">
        <v>951</v>
      </c>
      <c r="F36" s="24" t="s">
        <v>546</v>
      </c>
      <c r="G36" s="20" t="s">
        <v>328</v>
      </c>
      <c r="H36" s="17">
        <v>5220653</v>
      </c>
      <c r="I36" s="18">
        <v>22720000</v>
      </c>
      <c r="J36" s="18">
        <v>2490286.34</v>
      </c>
      <c r="K36" s="18">
        <v>2353397.52</v>
      </c>
      <c r="L36" s="18">
        <v>136888.82</v>
      </c>
      <c r="M36" s="31">
        <f t="shared" si="1"/>
        <v>20229713.66</v>
      </c>
    </row>
    <row r="37" spans="1:13" ht="39.75" customHeight="1">
      <c r="A37" s="238" t="s">
        <v>238</v>
      </c>
      <c r="B37" s="239"/>
      <c r="C37" s="239"/>
      <c r="D37" s="239"/>
      <c r="E37" s="239"/>
      <c r="F37" s="239"/>
      <c r="G37" s="240"/>
      <c r="H37" s="248">
        <f aca="true" t="shared" si="7" ref="H37:M37">SUM(H38:H47)</f>
        <v>48956889</v>
      </c>
      <c r="I37" s="252">
        <f t="shared" si="7"/>
        <v>54185500</v>
      </c>
      <c r="J37" s="248">
        <f t="shared" si="7"/>
        <v>12782880.769999998</v>
      </c>
      <c r="K37" s="248">
        <f t="shared" si="7"/>
        <v>10451165.629999999</v>
      </c>
      <c r="L37" s="248">
        <f t="shared" si="7"/>
        <v>2331715.14</v>
      </c>
      <c r="M37" s="249">
        <f t="shared" si="7"/>
        <v>41402619.230000004</v>
      </c>
    </row>
    <row r="38" spans="1:13" ht="30" customHeight="1">
      <c r="A38" s="32" t="s">
        <v>703</v>
      </c>
      <c r="B38" s="14" t="s">
        <v>337</v>
      </c>
      <c r="C38" s="14" t="s">
        <v>941</v>
      </c>
      <c r="D38" s="14" t="s">
        <v>341</v>
      </c>
      <c r="E38" s="15" t="s">
        <v>951</v>
      </c>
      <c r="F38" s="24" t="s">
        <v>547</v>
      </c>
      <c r="G38" s="20" t="s">
        <v>140</v>
      </c>
      <c r="H38" s="17">
        <v>6598943</v>
      </c>
      <c r="I38" s="18">
        <v>6947400</v>
      </c>
      <c r="J38" s="18">
        <v>1883812.93</v>
      </c>
      <c r="K38" s="18">
        <v>1624364.87</v>
      </c>
      <c r="L38" s="18">
        <v>259448.06</v>
      </c>
      <c r="M38" s="31">
        <f t="shared" si="1"/>
        <v>5063587.07</v>
      </c>
    </row>
    <row r="39" spans="1:13" ht="30" customHeight="1">
      <c r="A39" s="32" t="s">
        <v>703</v>
      </c>
      <c r="B39" s="14" t="s">
        <v>337</v>
      </c>
      <c r="C39" s="14" t="s">
        <v>941</v>
      </c>
      <c r="D39" s="14" t="s">
        <v>342</v>
      </c>
      <c r="E39" s="15" t="s">
        <v>951</v>
      </c>
      <c r="F39" s="24" t="s">
        <v>548</v>
      </c>
      <c r="G39" s="20" t="s">
        <v>685</v>
      </c>
      <c r="H39" s="17">
        <v>1219423</v>
      </c>
      <c r="I39" s="18">
        <v>2000000</v>
      </c>
      <c r="J39" s="18">
        <v>569208.84</v>
      </c>
      <c r="K39" s="18">
        <v>569208.84</v>
      </c>
      <c r="L39" s="18">
        <v>0</v>
      </c>
      <c r="M39" s="31">
        <f t="shared" si="1"/>
        <v>1430791.1600000001</v>
      </c>
    </row>
    <row r="40" spans="1:13" ht="30" customHeight="1">
      <c r="A40" s="32" t="s">
        <v>703</v>
      </c>
      <c r="B40" s="14" t="s">
        <v>937</v>
      </c>
      <c r="C40" s="14" t="s">
        <v>941</v>
      </c>
      <c r="D40" s="14" t="s">
        <v>947</v>
      </c>
      <c r="E40" s="15" t="s">
        <v>951</v>
      </c>
      <c r="F40" s="24" t="s">
        <v>537</v>
      </c>
      <c r="G40" s="20" t="s">
        <v>329</v>
      </c>
      <c r="H40" s="17">
        <v>3362113</v>
      </c>
      <c r="I40" s="18">
        <v>4450000</v>
      </c>
      <c r="J40" s="18">
        <v>1030164.92</v>
      </c>
      <c r="K40" s="18">
        <v>852536.59</v>
      </c>
      <c r="L40" s="18">
        <v>177628.33</v>
      </c>
      <c r="M40" s="31">
        <f t="shared" si="1"/>
        <v>3419835.08</v>
      </c>
    </row>
    <row r="41" spans="1:13" ht="30" customHeight="1">
      <c r="A41" s="32" t="s">
        <v>703</v>
      </c>
      <c r="B41" s="14" t="s">
        <v>937</v>
      </c>
      <c r="C41" s="14" t="s">
        <v>941</v>
      </c>
      <c r="D41" s="14" t="s">
        <v>948</v>
      </c>
      <c r="E41" s="15" t="s">
        <v>951</v>
      </c>
      <c r="F41" s="24" t="s">
        <v>538</v>
      </c>
      <c r="G41" s="20" t="s">
        <v>330</v>
      </c>
      <c r="H41" s="17">
        <v>2857951</v>
      </c>
      <c r="I41" s="18">
        <v>3770000</v>
      </c>
      <c r="J41" s="18">
        <v>854577.37</v>
      </c>
      <c r="K41" s="18">
        <v>704281.26</v>
      </c>
      <c r="L41" s="18">
        <v>150296.11</v>
      </c>
      <c r="M41" s="31">
        <f t="shared" si="1"/>
        <v>2915422.63</v>
      </c>
    </row>
    <row r="42" spans="1:13" ht="30" customHeight="1">
      <c r="A42" s="32" t="s">
        <v>703</v>
      </c>
      <c r="B42" s="14" t="s">
        <v>937</v>
      </c>
      <c r="C42" s="14" t="s">
        <v>941</v>
      </c>
      <c r="D42" s="14" t="s">
        <v>949</v>
      </c>
      <c r="E42" s="15" t="s">
        <v>951</v>
      </c>
      <c r="F42" s="24" t="s">
        <v>539</v>
      </c>
      <c r="G42" s="20" t="s">
        <v>331</v>
      </c>
      <c r="H42" s="17">
        <v>2660551</v>
      </c>
      <c r="I42" s="18">
        <v>3470000</v>
      </c>
      <c r="J42" s="18">
        <v>975149.88</v>
      </c>
      <c r="K42" s="18">
        <v>655794.28</v>
      </c>
      <c r="L42" s="18">
        <v>319355.6</v>
      </c>
      <c r="M42" s="31">
        <f t="shared" si="1"/>
        <v>2494850.12</v>
      </c>
    </row>
    <row r="43" spans="1:13" ht="30" customHeight="1">
      <c r="A43" s="32" t="s">
        <v>703</v>
      </c>
      <c r="B43" s="14" t="s">
        <v>937</v>
      </c>
      <c r="C43" s="14" t="s">
        <v>941</v>
      </c>
      <c r="D43" s="14" t="s">
        <v>343</v>
      </c>
      <c r="E43" s="15" t="s">
        <v>951</v>
      </c>
      <c r="F43" s="24" t="s">
        <v>549</v>
      </c>
      <c r="G43" s="20" t="s">
        <v>686</v>
      </c>
      <c r="H43" s="17">
        <v>24330051</v>
      </c>
      <c r="I43" s="18">
        <v>25700000</v>
      </c>
      <c r="J43" s="18">
        <v>5821117.21</v>
      </c>
      <c r="K43" s="18">
        <v>4543909.63</v>
      </c>
      <c r="L43" s="18">
        <v>1277207.58</v>
      </c>
      <c r="M43" s="31">
        <f t="shared" si="1"/>
        <v>19878882.79</v>
      </c>
    </row>
    <row r="44" spans="1:13" ht="30" customHeight="1">
      <c r="A44" s="32" t="s">
        <v>703</v>
      </c>
      <c r="B44" s="14" t="s">
        <v>937</v>
      </c>
      <c r="C44" s="14" t="s">
        <v>340</v>
      </c>
      <c r="D44" s="14" t="s">
        <v>344</v>
      </c>
      <c r="E44" s="15" t="s">
        <v>951</v>
      </c>
      <c r="F44" s="24" t="s">
        <v>550</v>
      </c>
      <c r="G44" s="20" t="s">
        <v>687</v>
      </c>
      <c r="H44" s="17">
        <v>741791</v>
      </c>
      <c r="I44" s="18">
        <v>970000</v>
      </c>
      <c r="J44" s="18">
        <v>0</v>
      </c>
      <c r="K44" s="18">
        <v>0</v>
      </c>
      <c r="L44" s="18">
        <v>0</v>
      </c>
      <c r="M44" s="31">
        <f t="shared" si="1"/>
        <v>970000</v>
      </c>
    </row>
    <row r="45" spans="1:13" ht="30" customHeight="1">
      <c r="A45" s="32" t="s">
        <v>703</v>
      </c>
      <c r="B45" s="14" t="s">
        <v>338</v>
      </c>
      <c r="C45" s="14" t="s">
        <v>941</v>
      </c>
      <c r="D45" s="14" t="s">
        <v>345</v>
      </c>
      <c r="E45" s="15" t="s">
        <v>951</v>
      </c>
      <c r="F45" s="24" t="s">
        <v>807</v>
      </c>
      <c r="G45" s="19" t="s">
        <v>185</v>
      </c>
      <c r="H45" s="17">
        <v>2749359</v>
      </c>
      <c r="I45" s="18">
        <v>3441500</v>
      </c>
      <c r="J45" s="18">
        <v>398503.87</v>
      </c>
      <c r="K45" s="18">
        <v>370873.18</v>
      </c>
      <c r="L45" s="18">
        <v>27630.69</v>
      </c>
      <c r="M45" s="31">
        <f t="shared" si="1"/>
        <v>3042996.13</v>
      </c>
    </row>
    <row r="46" spans="1:13" ht="30" customHeight="1">
      <c r="A46" s="32" t="s">
        <v>703</v>
      </c>
      <c r="B46" s="14" t="s">
        <v>338</v>
      </c>
      <c r="C46" s="14" t="s">
        <v>941</v>
      </c>
      <c r="D46" s="14" t="s">
        <v>346</v>
      </c>
      <c r="E46" s="15" t="s">
        <v>951</v>
      </c>
      <c r="F46" s="24" t="s">
        <v>808</v>
      </c>
      <c r="G46" s="19" t="s">
        <v>688</v>
      </c>
      <c r="H46" s="17">
        <v>3727896</v>
      </c>
      <c r="I46" s="18">
        <v>2436600</v>
      </c>
      <c r="J46" s="18">
        <v>815708.69</v>
      </c>
      <c r="K46" s="18">
        <v>773736.17</v>
      </c>
      <c r="L46" s="18">
        <v>41972.5199999999</v>
      </c>
      <c r="M46" s="31">
        <f t="shared" si="1"/>
        <v>1620891.31</v>
      </c>
    </row>
    <row r="47" spans="1:13" ht="30" customHeight="1">
      <c r="A47" s="32" t="s">
        <v>703</v>
      </c>
      <c r="B47" s="14" t="s">
        <v>339</v>
      </c>
      <c r="C47" s="14" t="s">
        <v>941</v>
      </c>
      <c r="D47" s="14" t="s">
        <v>347</v>
      </c>
      <c r="E47" s="15" t="s">
        <v>951</v>
      </c>
      <c r="F47" s="24" t="s">
        <v>809</v>
      </c>
      <c r="G47" s="20" t="s">
        <v>662</v>
      </c>
      <c r="H47" s="17">
        <v>708811</v>
      </c>
      <c r="I47" s="18">
        <v>1000000</v>
      </c>
      <c r="J47" s="18">
        <v>434637.06</v>
      </c>
      <c r="K47" s="18">
        <v>356460.81</v>
      </c>
      <c r="L47" s="18">
        <v>78176.25</v>
      </c>
      <c r="M47" s="31">
        <f t="shared" si="1"/>
        <v>565362.94</v>
      </c>
    </row>
    <row r="48" spans="1:13" ht="39.75" customHeight="1">
      <c r="A48" s="238" t="s">
        <v>239</v>
      </c>
      <c r="B48" s="239"/>
      <c r="C48" s="239"/>
      <c r="D48" s="239"/>
      <c r="E48" s="239"/>
      <c r="F48" s="239"/>
      <c r="G48" s="240"/>
      <c r="H48" s="248">
        <f aca="true" t="shared" si="8" ref="H48:M48">SUM(H49)</f>
        <v>9897977</v>
      </c>
      <c r="I48" s="252">
        <f t="shared" si="8"/>
        <v>10917300</v>
      </c>
      <c r="J48" s="248">
        <f t="shared" si="8"/>
        <v>3644309.32</v>
      </c>
      <c r="K48" s="248">
        <f t="shared" si="8"/>
        <v>3352215.78</v>
      </c>
      <c r="L48" s="248">
        <f t="shared" si="8"/>
        <v>292093.54</v>
      </c>
      <c r="M48" s="249">
        <f t="shared" si="8"/>
        <v>7272990.68</v>
      </c>
    </row>
    <row r="49" spans="1:13" ht="30" customHeight="1">
      <c r="A49" s="32" t="s">
        <v>703</v>
      </c>
      <c r="B49" s="14" t="s">
        <v>339</v>
      </c>
      <c r="C49" s="14" t="s">
        <v>941</v>
      </c>
      <c r="D49" s="14" t="s">
        <v>201</v>
      </c>
      <c r="E49" s="15" t="s">
        <v>951</v>
      </c>
      <c r="F49" s="24" t="s">
        <v>810</v>
      </c>
      <c r="G49" s="20" t="s">
        <v>689</v>
      </c>
      <c r="H49" s="17">
        <v>9897977</v>
      </c>
      <c r="I49" s="18">
        <v>10917300</v>
      </c>
      <c r="J49" s="18">
        <v>3644309.32</v>
      </c>
      <c r="K49" s="18">
        <v>3352215.78</v>
      </c>
      <c r="L49" s="18">
        <v>292093.54</v>
      </c>
      <c r="M49" s="31">
        <f t="shared" si="1"/>
        <v>7272990.68</v>
      </c>
    </row>
    <row r="50" spans="1:13" ht="39.75" customHeight="1">
      <c r="A50" s="238" t="s">
        <v>240</v>
      </c>
      <c r="B50" s="239"/>
      <c r="C50" s="239"/>
      <c r="D50" s="239"/>
      <c r="E50" s="239"/>
      <c r="F50" s="239"/>
      <c r="G50" s="240"/>
      <c r="H50" s="248">
        <f aca="true" t="shared" si="9" ref="H50:M50">SUM(H51:H53)</f>
        <v>5937600</v>
      </c>
      <c r="I50" s="252">
        <f t="shared" si="9"/>
        <v>7840000</v>
      </c>
      <c r="J50" s="248">
        <f t="shared" si="9"/>
        <v>2603827.27</v>
      </c>
      <c r="K50" s="248">
        <f t="shared" si="9"/>
        <v>2266157.1100000003</v>
      </c>
      <c r="L50" s="248">
        <f t="shared" si="9"/>
        <v>337670.16</v>
      </c>
      <c r="M50" s="249">
        <f t="shared" si="9"/>
        <v>5236172.73</v>
      </c>
    </row>
    <row r="51" spans="1:13" ht="30" customHeight="1">
      <c r="A51" s="32" t="s">
        <v>703</v>
      </c>
      <c r="B51" s="14" t="s">
        <v>202</v>
      </c>
      <c r="C51" s="14" t="s">
        <v>229</v>
      </c>
      <c r="D51" s="14" t="s">
        <v>205</v>
      </c>
      <c r="E51" s="15" t="s">
        <v>951</v>
      </c>
      <c r="F51" s="24" t="s">
        <v>0</v>
      </c>
      <c r="G51" s="20" t="s">
        <v>710</v>
      </c>
      <c r="H51" s="17">
        <v>3396103</v>
      </c>
      <c r="I51" s="18">
        <v>3900000</v>
      </c>
      <c r="J51" s="18">
        <v>1234167.77</v>
      </c>
      <c r="K51" s="18">
        <v>1192261.05</v>
      </c>
      <c r="L51" s="18">
        <v>41906.72</v>
      </c>
      <c r="M51" s="31">
        <f t="shared" si="1"/>
        <v>2665832.23</v>
      </c>
    </row>
    <row r="52" spans="1:13" ht="30" customHeight="1">
      <c r="A52" s="32" t="s">
        <v>703</v>
      </c>
      <c r="B52" s="14" t="s">
        <v>203</v>
      </c>
      <c r="C52" s="14" t="s">
        <v>229</v>
      </c>
      <c r="D52" s="14" t="s">
        <v>206</v>
      </c>
      <c r="E52" s="15" t="s">
        <v>951</v>
      </c>
      <c r="F52" s="24" t="s">
        <v>1</v>
      </c>
      <c r="G52" s="20" t="s">
        <v>711</v>
      </c>
      <c r="H52" s="17">
        <v>2125476</v>
      </c>
      <c r="I52" s="18">
        <v>2800000</v>
      </c>
      <c r="J52" s="18">
        <v>1170349.5</v>
      </c>
      <c r="K52" s="18">
        <v>928030.36</v>
      </c>
      <c r="L52" s="18">
        <v>242319.14</v>
      </c>
      <c r="M52" s="31">
        <f t="shared" si="1"/>
        <v>1629650.5</v>
      </c>
    </row>
    <row r="53" spans="1:13" ht="30" customHeight="1">
      <c r="A53" s="32" t="s">
        <v>703</v>
      </c>
      <c r="B53" s="14" t="s">
        <v>204</v>
      </c>
      <c r="C53" s="14" t="s">
        <v>229</v>
      </c>
      <c r="D53" s="14" t="s">
        <v>207</v>
      </c>
      <c r="E53" s="15" t="s">
        <v>951</v>
      </c>
      <c r="F53" s="24" t="s">
        <v>2</v>
      </c>
      <c r="G53" s="19" t="s">
        <v>712</v>
      </c>
      <c r="H53" s="17">
        <v>416021</v>
      </c>
      <c r="I53" s="18">
        <v>1140000</v>
      </c>
      <c r="J53" s="18">
        <v>199310</v>
      </c>
      <c r="K53" s="18">
        <v>145865.7</v>
      </c>
      <c r="L53" s="18">
        <v>53444.3</v>
      </c>
      <c r="M53" s="31">
        <f t="shared" si="1"/>
        <v>940690</v>
      </c>
    </row>
    <row r="54" spans="1:13" ht="39.75" customHeight="1">
      <c r="A54" s="238" t="s">
        <v>241</v>
      </c>
      <c r="B54" s="239"/>
      <c r="C54" s="239"/>
      <c r="D54" s="239"/>
      <c r="E54" s="239"/>
      <c r="F54" s="239"/>
      <c r="G54" s="240"/>
      <c r="H54" s="248">
        <f aca="true" t="shared" si="10" ref="H54:M56">SUM(H55)</f>
        <v>4518800</v>
      </c>
      <c r="I54" s="252">
        <f t="shared" si="10"/>
        <v>5712100</v>
      </c>
      <c r="J54" s="248">
        <f t="shared" si="10"/>
        <v>1589846</v>
      </c>
      <c r="K54" s="248">
        <f t="shared" si="10"/>
        <v>1272846</v>
      </c>
      <c r="L54" s="248">
        <f t="shared" si="10"/>
        <v>317000</v>
      </c>
      <c r="M54" s="249">
        <f t="shared" si="10"/>
        <v>4122254</v>
      </c>
    </row>
    <row r="55" spans="1:13" ht="30" customHeight="1">
      <c r="A55" s="32" t="s">
        <v>703</v>
      </c>
      <c r="B55" s="14" t="s">
        <v>208</v>
      </c>
      <c r="C55" s="14" t="s">
        <v>229</v>
      </c>
      <c r="D55" s="14" t="s">
        <v>209</v>
      </c>
      <c r="E55" s="15" t="s">
        <v>951</v>
      </c>
      <c r="F55" s="24" t="s">
        <v>3</v>
      </c>
      <c r="G55" s="20" t="s">
        <v>130</v>
      </c>
      <c r="H55" s="17">
        <v>4518800</v>
      </c>
      <c r="I55" s="18">
        <v>5712100</v>
      </c>
      <c r="J55" s="18">
        <v>1589846</v>
      </c>
      <c r="K55" s="18">
        <v>1272846</v>
      </c>
      <c r="L55" s="18">
        <v>317000</v>
      </c>
      <c r="M55" s="31">
        <f t="shared" si="1"/>
        <v>4122254</v>
      </c>
    </row>
    <row r="56" spans="1:13" ht="39.75" customHeight="1">
      <c r="A56" s="238" t="s">
        <v>31</v>
      </c>
      <c r="B56" s="239"/>
      <c r="C56" s="239"/>
      <c r="D56" s="239"/>
      <c r="E56" s="239"/>
      <c r="F56" s="239"/>
      <c r="G56" s="240"/>
      <c r="H56" s="248">
        <f t="shared" si="10"/>
        <v>0</v>
      </c>
      <c r="I56" s="252">
        <f t="shared" si="10"/>
        <v>500000</v>
      </c>
      <c r="J56" s="248">
        <f t="shared" si="10"/>
        <v>42780.12</v>
      </c>
      <c r="K56" s="248">
        <f t="shared" si="10"/>
        <v>22330.12</v>
      </c>
      <c r="L56" s="248">
        <f t="shared" si="10"/>
        <v>20450</v>
      </c>
      <c r="M56" s="249">
        <f t="shared" si="10"/>
        <v>457219.88</v>
      </c>
    </row>
    <row r="57" spans="1:13" ht="30" customHeight="1">
      <c r="A57" s="32" t="s">
        <v>703</v>
      </c>
      <c r="B57" s="14" t="s">
        <v>339</v>
      </c>
      <c r="C57" s="14" t="s">
        <v>941</v>
      </c>
      <c r="D57" s="14" t="s">
        <v>347</v>
      </c>
      <c r="E57" s="15" t="s">
        <v>81</v>
      </c>
      <c r="F57" s="24" t="s">
        <v>972</v>
      </c>
      <c r="G57" s="20" t="s">
        <v>734</v>
      </c>
      <c r="H57" s="17">
        <v>0</v>
      </c>
      <c r="I57" s="18">
        <v>500000</v>
      </c>
      <c r="J57" s="18">
        <v>42780.12</v>
      </c>
      <c r="K57" s="18">
        <v>22330.12</v>
      </c>
      <c r="L57" s="18">
        <v>20450</v>
      </c>
      <c r="M57" s="31">
        <f>SUM(I57-J57)</f>
        <v>457219.88</v>
      </c>
    </row>
    <row r="58" spans="1:13" ht="15" customHeight="1" thickBot="1">
      <c r="A58" s="254"/>
      <c r="B58" s="255"/>
      <c r="C58" s="255"/>
      <c r="D58" s="255"/>
      <c r="E58" s="255"/>
      <c r="F58" s="255"/>
      <c r="G58" s="256"/>
      <c r="H58" s="257"/>
      <c r="I58" s="257"/>
      <c r="J58" s="257"/>
      <c r="K58" s="257"/>
      <c r="L58" s="257"/>
      <c r="M58" s="258"/>
    </row>
    <row r="59" spans="1:13" ht="13.5" thickTop="1">
      <c r="A59" s="22"/>
      <c r="B59" s="22"/>
      <c r="C59" s="22"/>
      <c r="D59" s="22"/>
      <c r="E59" s="22"/>
      <c r="F59" s="22"/>
      <c r="G59" s="22"/>
      <c r="H59" s="22"/>
      <c r="I59" s="22"/>
      <c r="J59" s="8"/>
      <c r="K59" s="8"/>
      <c r="L59" s="8"/>
      <c r="M59" s="7"/>
    </row>
    <row r="60" spans="1:13" ht="18">
      <c r="A60" s="6"/>
      <c r="B60" s="6"/>
      <c r="C60" s="6"/>
      <c r="D60" s="6"/>
      <c r="E60" s="6"/>
      <c r="F60" s="6"/>
      <c r="G60" s="8"/>
      <c r="H60" s="8"/>
      <c r="I60" s="8"/>
      <c r="J60" s="8"/>
      <c r="K60" s="8"/>
      <c r="L60" s="8"/>
      <c r="M60" s="7"/>
    </row>
    <row r="61" spans="1:13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</row>
    <row r="62" spans="1:13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</row>
    <row r="63" spans="1:13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</row>
    <row r="64" spans="1:13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</row>
    <row r="65" spans="1:13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</row>
    <row r="66" spans="1:1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</row>
    <row r="67" spans="1:13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</row>
    <row r="68" spans="1:1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</row>
    <row r="69" spans="1:13" ht="12.75">
      <c r="A69" s="8" t="s">
        <v>136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</row>
    <row r="70" spans="1:1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</row>
    <row r="71" spans="1:13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</row>
    <row r="72" spans="1:13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</row>
    <row r="73" spans="1:13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</row>
    <row r="75" spans="1:13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</row>
    <row r="76" spans="1:13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</row>
    <row r="77" spans="1:13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</row>
    <row r="78" spans="1:13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</row>
    <row r="79" spans="1:13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</row>
    <row r="81" spans="1:13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</row>
    <row r="82" spans="1:13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</row>
    <row r="83" spans="1:13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</row>
    <row r="85" spans="1:13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</row>
    <row r="86" spans="1:13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</row>
    <row r="87" spans="1:13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</row>
  </sheetData>
  <mergeCells count="6">
    <mergeCell ref="A3:M3"/>
    <mergeCell ref="I7:M7"/>
    <mergeCell ref="A5:G5"/>
    <mergeCell ref="A7:E9"/>
    <mergeCell ref="G7:G9"/>
    <mergeCell ref="A6:H6"/>
  </mergeCells>
  <printOptions horizontalCentered="1"/>
  <pageMargins left="0" right="0" top="0.5511811023622047" bottom="0.4724409448818898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40"/>
  <sheetViews>
    <sheetView zoomScale="50" zoomScaleNormal="50" workbookViewId="0" topLeftCell="I84">
      <selection activeCell="J102" sqref="J102"/>
    </sheetView>
  </sheetViews>
  <sheetFormatPr defaultColWidth="9.140625" defaultRowHeight="12.75"/>
  <cols>
    <col min="1" max="1" width="6.7109375" style="0" customWidth="1"/>
    <col min="2" max="5" width="9.7109375" style="0" customWidth="1"/>
    <col min="6" max="6" width="14.8515625" style="0" customWidth="1"/>
    <col min="7" max="7" width="22.00390625" style="0" hidden="1" customWidth="1"/>
    <col min="8" max="8" width="101.8515625" style="0" customWidth="1"/>
    <col min="9" max="13" width="27.7109375" style="0" customWidth="1"/>
    <col min="14" max="14" width="27.7109375" style="2" customWidth="1"/>
  </cols>
  <sheetData>
    <row r="1" spans="1:16" ht="39.75" customHeight="1">
      <c r="A1" s="129" t="s">
        <v>214</v>
      </c>
      <c r="B1" s="5"/>
      <c r="C1" s="5"/>
      <c r="D1" s="5"/>
      <c r="E1" s="5"/>
      <c r="F1" s="5"/>
      <c r="G1" s="5"/>
      <c r="H1" s="35"/>
      <c r="I1" s="36"/>
      <c r="J1" s="36"/>
      <c r="K1" s="36"/>
      <c r="L1" s="36"/>
      <c r="M1" s="37"/>
      <c r="N1" s="36"/>
      <c r="O1" s="37"/>
      <c r="P1" s="37"/>
    </row>
    <row r="2" spans="1:16" ht="24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6"/>
      <c r="O2" s="37"/>
      <c r="P2" s="37"/>
    </row>
    <row r="3" spans="1:16" ht="39.75" customHeight="1">
      <c r="A3" s="288" t="s">
        <v>968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37"/>
      <c r="P3" s="37"/>
    </row>
    <row r="4" spans="1:16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216"/>
      <c r="M4" s="37"/>
      <c r="N4" s="36"/>
      <c r="O4" s="37"/>
      <c r="P4" s="37"/>
    </row>
    <row r="5" spans="1:16" ht="39.75" customHeight="1">
      <c r="A5" s="299" t="s">
        <v>243</v>
      </c>
      <c r="B5" s="299"/>
      <c r="C5" s="299"/>
      <c r="D5" s="299"/>
      <c r="E5" s="299"/>
      <c r="F5" s="299"/>
      <c r="G5" s="299"/>
      <c r="H5" s="299"/>
      <c r="I5" s="43"/>
      <c r="J5" s="202"/>
      <c r="K5" s="202"/>
      <c r="L5" s="202"/>
      <c r="M5" s="202"/>
      <c r="N5" s="43"/>
      <c r="O5" s="43"/>
      <c r="P5" s="37"/>
    </row>
    <row r="6" spans="1:16" ht="8.25" customHeight="1">
      <c r="A6" s="43"/>
      <c r="B6" s="43"/>
      <c r="C6" s="43"/>
      <c r="D6" s="43"/>
      <c r="E6" s="43"/>
      <c r="F6" s="43"/>
      <c r="G6" s="43"/>
      <c r="H6" s="43"/>
      <c r="I6" s="43"/>
      <c r="J6" s="47"/>
      <c r="K6" s="47"/>
      <c r="L6" s="47"/>
      <c r="M6" s="37"/>
      <c r="N6" s="36"/>
      <c r="O6" s="37"/>
      <c r="P6" s="37"/>
    </row>
    <row r="7" spans="1:16" ht="39.75" customHeight="1" thickBot="1">
      <c r="A7" s="286" t="str">
        <f>+'De Para Anss '!A6:G6</f>
        <v>Posição: ABRIL 2003(Atualizado até 30.04.2003)</v>
      </c>
      <c r="B7" s="286"/>
      <c r="C7" s="286"/>
      <c r="D7" s="286"/>
      <c r="E7" s="286"/>
      <c r="F7" s="286"/>
      <c r="G7" s="286"/>
      <c r="H7" s="286"/>
      <c r="I7" s="43"/>
      <c r="J7" s="107"/>
      <c r="K7" s="44"/>
      <c r="L7" s="44"/>
      <c r="M7" s="45"/>
      <c r="N7" s="130" t="s">
        <v>137</v>
      </c>
      <c r="O7" s="37"/>
      <c r="P7" s="37"/>
    </row>
    <row r="8" spans="1:16" ht="34.5" customHeight="1" thickBot="1" thickTop="1">
      <c r="A8" s="301" t="s">
        <v>27</v>
      </c>
      <c r="B8" s="302"/>
      <c r="C8" s="302"/>
      <c r="D8" s="302"/>
      <c r="E8" s="302"/>
      <c r="F8" s="303"/>
      <c r="G8" s="138"/>
      <c r="H8" s="298" t="s">
        <v>696</v>
      </c>
      <c r="I8" s="33" t="s">
        <v>690</v>
      </c>
      <c r="J8" s="298" t="s">
        <v>305</v>
      </c>
      <c r="K8" s="298"/>
      <c r="L8" s="298"/>
      <c r="M8" s="298"/>
      <c r="N8" s="298"/>
      <c r="O8" s="37"/>
      <c r="P8" s="37"/>
    </row>
    <row r="9" spans="1:16" ht="34.5" customHeight="1" thickTop="1">
      <c r="A9" s="304"/>
      <c r="B9" s="305"/>
      <c r="C9" s="305"/>
      <c r="D9" s="305"/>
      <c r="E9" s="305"/>
      <c r="F9" s="306"/>
      <c r="G9" s="139"/>
      <c r="H9" s="284"/>
      <c r="I9" s="26">
        <v>2002</v>
      </c>
      <c r="J9" s="33" t="s">
        <v>304</v>
      </c>
      <c r="K9" s="33" t="s">
        <v>211</v>
      </c>
      <c r="L9" s="33" t="s">
        <v>212</v>
      </c>
      <c r="M9" s="33" t="s">
        <v>220</v>
      </c>
      <c r="N9" s="33" t="s">
        <v>213</v>
      </c>
      <c r="O9" s="37"/>
      <c r="P9" s="37"/>
    </row>
    <row r="10" spans="1:16" ht="34.5" customHeight="1" thickBot="1">
      <c r="A10" s="307"/>
      <c r="B10" s="308"/>
      <c r="C10" s="308"/>
      <c r="D10" s="308"/>
      <c r="E10" s="308"/>
      <c r="F10" s="283"/>
      <c r="G10" s="140"/>
      <c r="H10" s="285"/>
      <c r="I10" s="27" t="s">
        <v>218</v>
      </c>
      <c r="J10" s="27" t="s">
        <v>217</v>
      </c>
      <c r="K10" s="27" t="s">
        <v>216</v>
      </c>
      <c r="L10" s="27" t="s">
        <v>215</v>
      </c>
      <c r="M10" s="27" t="s">
        <v>222</v>
      </c>
      <c r="N10" s="27" t="s">
        <v>221</v>
      </c>
      <c r="O10" s="37"/>
      <c r="P10" s="37"/>
    </row>
    <row r="11" spans="1:16" ht="9.75" customHeight="1" thickBot="1" thickTop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37"/>
      <c r="P11" s="37"/>
    </row>
    <row r="12" spans="1:16" ht="39.75" customHeight="1" thickTop="1">
      <c r="A12" s="259" t="s">
        <v>449</v>
      </c>
      <c r="B12" s="260"/>
      <c r="C12" s="260"/>
      <c r="D12" s="260"/>
      <c r="E12" s="260"/>
      <c r="F12" s="260"/>
      <c r="G12" s="260"/>
      <c r="H12" s="261"/>
      <c r="I12" s="246">
        <f aca="true" t="shared" si="0" ref="I12:N12">SUM(I16+I25+I29+I33+I38+I43+I45+I55+I64+I69+I76+I80+I82+I84)</f>
        <v>3189265662</v>
      </c>
      <c r="J12" s="262">
        <f t="shared" si="0"/>
        <v>2916820439</v>
      </c>
      <c r="K12" s="262">
        <f t="shared" si="0"/>
        <v>814485898.7700001</v>
      </c>
      <c r="L12" s="262">
        <f t="shared" si="0"/>
        <v>537242532.96</v>
      </c>
      <c r="M12" s="262">
        <f t="shared" si="0"/>
        <v>277243365.81000006</v>
      </c>
      <c r="N12" s="247">
        <f t="shared" si="0"/>
        <v>2102334540.2300003</v>
      </c>
      <c r="O12" s="37"/>
      <c r="P12" s="37"/>
    </row>
    <row r="13" spans="1:16" ht="39.75" customHeight="1">
      <c r="A13" s="263" t="s">
        <v>244</v>
      </c>
      <c r="B13" s="264"/>
      <c r="C13" s="264"/>
      <c r="D13" s="264"/>
      <c r="E13" s="264"/>
      <c r="F13" s="264"/>
      <c r="G13" s="264"/>
      <c r="H13" s="265"/>
      <c r="I13" s="248">
        <f aca="true" t="shared" si="1" ref="I13:N13">SUM(I25+I29+I33+I38+I43+I45+I55+I64+I69+I76+I80+I82+I84)</f>
        <v>1829438156</v>
      </c>
      <c r="J13" s="252">
        <f t="shared" si="1"/>
        <v>1627535068</v>
      </c>
      <c r="K13" s="252">
        <f t="shared" si="1"/>
        <v>403243952.84000003</v>
      </c>
      <c r="L13" s="252">
        <f t="shared" si="1"/>
        <v>159332133.66000003</v>
      </c>
      <c r="M13" s="252">
        <f t="shared" si="1"/>
        <v>243911819.18000007</v>
      </c>
      <c r="N13" s="249">
        <f t="shared" si="1"/>
        <v>1224291115.1599998</v>
      </c>
      <c r="O13" s="37"/>
      <c r="P13" s="37"/>
    </row>
    <row r="14" spans="1:16" ht="39.75" customHeight="1">
      <c r="A14" s="263" t="s">
        <v>440</v>
      </c>
      <c r="B14" s="264"/>
      <c r="C14" s="264"/>
      <c r="D14" s="264"/>
      <c r="E14" s="264"/>
      <c r="F14" s="264"/>
      <c r="G14" s="264"/>
      <c r="H14" s="265"/>
      <c r="I14" s="248">
        <f aca="true" t="shared" si="2" ref="I14:N14">SUM(I55)</f>
        <v>441092454</v>
      </c>
      <c r="J14" s="248">
        <f t="shared" si="2"/>
        <v>0</v>
      </c>
      <c r="K14" s="248">
        <f t="shared" si="2"/>
        <v>0</v>
      </c>
      <c r="L14" s="248">
        <f t="shared" si="2"/>
        <v>0</v>
      </c>
      <c r="M14" s="248">
        <f t="shared" si="2"/>
        <v>0</v>
      </c>
      <c r="N14" s="249">
        <f t="shared" si="2"/>
        <v>0</v>
      </c>
      <c r="O14" s="37"/>
      <c r="P14" s="37"/>
    </row>
    <row r="15" spans="1:16" ht="9.75" customHeight="1">
      <c r="A15" s="110"/>
      <c r="B15" s="82"/>
      <c r="C15" s="82"/>
      <c r="D15" s="82"/>
      <c r="E15" s="82"/>
      <c r="F15" s="82"/>
      <c r="G15" s="82"/>
      <c r="H15" s="82"/>
      <c r="I15" s="83"/>
      <c r="J15" s="83"/>
      <c r="K15" s="83"/>
      <c r="L15" s="83"/>
      <c r="M15" s="83"/>
      <c r="N15" s="111"/>
      <c r="O15" s="37"/>
      <c r="P15" s="37"/>
    </row>
    <row r="16" spans="1:16" ht="39.75" customHeight="1">
      <c r="A16" s="238" t="s">
        <v>578</v>
      </c>
      <c r="B16" s="239"/>
      <c r="C16" s="239"/>
      <c r="D16" s="239"/>
      <c r="E16" s="239"/>
      <c r="F16" s="239"/>
      <c r="G16" s="239"/>
      <c r="H16" s="240"/>
      <c r="I16" s="248">
        <f aca="true" t="shared" si="3" ref="I16:N16">SUM(I17:I24)</f>
        <v>1359827506</v>
      </c>
      <c r="J16" s="252">
        <f t="shared" si="3"/>
        <v>1289285371</v>
      </c>
      <c r="K16" s="252">
        <f t="shared" si="3"/>
        <v>411241945.93</v>
      </c>
      <c r="L16" s="252">
        <f t="shared" si="3"/>
        <v>377910399.29999995</v>
      </c>
      <c r="M16" s="252">
        <f t="shared" si="3"/>
        <v>33331546.630000018</v>
      </c>
      <c r="N16" s="249">
        <f t="shared" si="3"/>
        <v>878043425.07</v>
      </c>
      <c r="O16" s="37"/>
      <c r="P16" s="37"/>
    </row>
    <row r="17" spans="1:16" ht="30" customHeight="1">
      <c r="A17" s="66" t="s">
        <v>702</v>
      </c>
      <c r="B17" s="60" t="s">
        <v>705</v>
      </c>
      <c r="C17" s="60" t="s">
        <v>939</v>
      </c>
      <c r="D17" s="60" t="s">
        <v>943</v>
      </c>
      <c r="E17" s="60" t="s">
        <v>951</v>
      </c>
      <c r="F17" s="59"/>
      <c r="G17" s="59" t="s">
        <v>442</v>
      </c>
      <c r="H17" s="68" t="s">
        <v>693</v>
      </c>
      <c r="I17" s="69">
        <v>422594370</v>
      </c>
      <c r="J17" s="70">
        <v>404103683</v>
      </c>
      <c r="K17" s="70">
        <v>126025815.33</v>
      </c>
      <c r="L17" s="70">
        <v>125775543.97</v>
      </c>
      <c r="M17" s="69">
        <v>250271.3599999994</v>
      </c>
      <c r="N17" s="112">
        <f>SUM(J17-K17)</f>
        <v>278077867.67</v>
      </c>
      <c r="O17" s="37"/>
      <c r="P17" s="37"/>
    </row>
    <row r="18" spans="1:16" ht="30" customHeight="1">
      <c r="A18" s="66" t="s">
        <v>703</v>
      </c>
      <c r="B18" s="60" t="s">
        <v>706</v>
      </c>
      <c r="C18" s="60" t="s">
        <v>940</v>
      </c>
      <c r="D18" s="60" t="s">
        <v>945</v>
      </c>
      <c r="E18" s="60" t="s">
        <v>951</v>
      </c>
      <c r="F18" s="59"/>
      <c r="G18" s="59" t="s">
        <v>4</v>
      </c>
      <c r="H18" s="108" t="s">
        <v>898</v>
      </c>
      <c r="I18" s="69">
        <v>0</v>
      </c>
      <c r="J18" s="70">
        <v>0</v>
      </c>
      <c r="K18" s="70">
        <v>0</v>
      </c>
      <c r="L18" s="70">
        <v>0</v>
      </c>
      <c r="M18" s="69">
        <v>0</v>
      </c>
      <c r="N18" s="112">
        <f aca="true" t="shared" si="4" ref="N18:N85">SUM(J18-K18)</f>
        <v>0</v>
      </c>
      <c r="O18" s="37"/>
      <c r="P18" s="37"/>
    </row>
    <row r="19" spans="1:16" ht="30" customHeight="1">
      <c r="A19" s="66" t="s">
        <v>703</v>
      </c>
      <c r="B19" s="60" t="s">
        <v>706</v>
      </c>
      <c r="C19" s="60" t="s">
        <v>940</v>
      </c>
      <c r="D19" s="60" t="s">
        <v>944</v>
      </c>
      <c r="E19" s="60" t="s">
        <v>951</v>
      </c>
      <c r="F19" s="59"/>
      <c r="G19" s="59" t="s">
        <v>441</v>
      </c>
      <c r="H19" s="68" t="s">
        <v>579</v>
      </c>
      <c r="I19" s="69">
        <v>876366467</v>
      </c>
      <c r="J19" s="70">
        <v>838114858</v>
      </c>
      <c r="K19" s="70">
        <v>249258179.36</v>
      </c>
      <c r="L19" s="70">
        <v>247332455.94</v>
      </c>
      <c r="M19" s="69">
        <v>1925723.4200000167</v>
      </c>
      <c r="N19" s="112">
        <f t="shared" si="4"/>
        <v>588856678.64</v>
      </c>
      <c r="O19" s="37"/>
      <c r="P19" s="37"/>
    </row>
    <row r="20" spans="1:16" ht="30" customHeight="1">
      <c r="A20" s="66" t="s">
        <v>703</v>
      </c>
      <c r="B20" s="60" t="s">
        <v>936</v>
      </c>
      <c r="C20" s="60" t="s">
        <v>940</v>
      </c>
      <c r="D20" s="60" t="s">
        <v>946</v>
      </c>
      <c r="E20" s="60" t="s">
        <v>951</v>
      </c>
      <c r="F20" s="59"/>
      <c r="G20" s="59" t="s">
        <v>536</v>
      </c>
      <c r="H20" s="71" t="s">
        <v>357</v>
      </c>
      <c r="I20" s="69">
        <v>2999979</v>
      </c>
      <c r="J20" s="70">
        <v>4000000</v>
      </c>
      <c r="K20" s="70">
        <v>1519440.68</v>
      </c>
      <c r="L20" s="70">
        <v>759440.68</v>
      </c>
      <c r="M20" s="69">
        <v>760000</v>
      </c>
      <c r="N20" s="112">
        <f t="shared" si="4"/>
        <v>2480559.3200000003</v>
      </c>
      <c r="O20" s="37"/>
      <c r="P20" s="37"/>
    </row>
    <row r="21" spans="1:16" ht="30" customHeight="1">
      <c r="A21" s="66" t="s">
        <v>703</v>
      </c>
      <c r="B21" s="60" t="s">
        <v>937</v>
      </c>
      <c r="C21" s="60" t="s">
        <v>941</v>
      </c>
      <c r="D21" s="60" t="s">
        <v>486</v>
      </c>
      <c r="E21" s="60" t="s">
        <v>951</v>
      </c>
      <c r="F21" s="59"/>
      <c r="G21" s="59" t="s">
        <v>811</v>
      </c>
      <c r="H21" s="68" t="s">
        <v>358</v>
      </c>
      <c r="I21" s="69">
        <v>1026317</v>
      </c>
      <c r="J21" s="70">
        <v>1800600</v>
      </c>
      <c r="K21" s="70">
        <v>307762</v>
      </c>
      <c r="L21" s="70">
        <v>303113.76</v>
      </c>
      <c r="M21" s="69">
        <v>4648.239999999991</v>
      </c>
      <c r="N21" s="112">
        <f t="shared" si="4"/>
        <v>1492838</v>
      </c>
      <c r="O21" s="37"/>
      <c r="P21" s="37"/>
    </row>
    <row r="22" spans="1:16" ht="30" customHeight="1">
      <c r="A22" s="66" t="s">
        <v>703</v>
      </c>
      <c r="B22" s="60" t="s">
        <v>937</v>
      </c>
      <c r="C22" s="60" t="s">
        <v>485</v>
      </c>
      <c r="D22" s="60" t="s">
        <v>487</v>
      </c>
      <c r="E22" s="60" t="s">
        <v>951</v>
      </c>
      <c r="F22" s="59"/>
      <c r="G22" s="59" t="s">
        <v>812</v>
      </c>
      <c r="H22" s="68" t="s">
        <v>359</v>
      </c>
      <c r="I22" s="69">
        <v>2918562</v>
      </c>
      <c r="J22" s="70">
        <v>3301400</v>
      </c>
      <c r="K22" s="70">
        <v>925447.89</v>
      </c>
      <c r="L22" s="70">
        <v>900955.4</v>
      </c>
      <c r="M22" s="69">
        <v>24492.49</v>
      </c>
      <c r="N22" s="112">
        <f t="shared" si="4"/>
        <v>2375952.11</v>
      </c>
      <c r="O22" s="37"/>
      <c r="P22" s="37"/>
    </row>
    <row r="23" spans="1:16" ht="30" customHeight="1">
      <c r="A23" s="66" t="s">
        <v>703</v>
      </c>
      <c r="B23" s="60" t="s">
        <v>937</v>
      </c>
      <c r="C23" s="60" t="s">
        <v>941</v>
      </c>
      <c r="D23" s="60" t="s">
        <v>488</v>
      </c>
      <c r="E23" s="60" t="s">
        <v>951</v>
      </c>
      <c r="F23" s="59"/>
      <c r="G23" s="59" t="s">
        <v>813</v>
      </c>
      <c r="H23" s="71" t="s">
        <v>360</v>
      </c>
      <c r="I23" s="69">
        <v>8488905</v>
      </c>
      <c r="J23" s="70">
        <v>7752100</v>
      </c>
      <c r="K23" s="70">
        <v>2992577.91</v>
      </c>
      <c r="L23" s="70">
        <v>2838889.55</v>
      </c>
      <c r="M23" s="69">
        <v>153688.36</v>
      </c>
      <c r="N23" s="112">
        <f t="shared" si="4"/>
        <v>4759522.09</v>
      </c>
      <c r="O23" s="37"/>
      <c r="P23" s="37"/>
    </row>
    <row r="24" spans="1:16" ht="30" customHeight="1">
      <c r="A24" s="66" t="s">
        <v>704</v>
      </c>
      <c r="B24" s="60" t="s">
        <v>938</v>
      </c>
      <c r="C24" s="60" t="s">
        <v>942</v>
      </c>
      <c r="D24" s="60" t="s">
        <v>950</v>
      </c>
      <c r="E24" s="60" t="s">
        <v>951</v>
      </c>
      <c r="F24" s="59"/>
      <c r="G24" s="59" t="s">
        <v>540</v>
      </c>
      <c r="H24" s="71" t="s">
        <v>45</v>
      </c>
      <c r="I24" s="69">
        <v>45432906</v>
      </c>
      <c r="J24" s="70">
        <v>30212730</v>
      </c>
      <c r="K24" s="70">
        <v>30212722.76</v>
      </c>
      <c r="L24" s="70">
        <v>0</v>
      </c>
      <c r="M24" s="69">
        <v>30212722.76</v>
      </c>
      <c r="N24" s="112">
        <f t="shared" si="4"/>
        <v>7.239999998360872</v>
      </c>
      <c r="O24" s="37"/>
      <c r="P24" s="37"/>
    </row>
    <row r="25" spans="1:16" ht="39.75" customHeight="1">
      <c r="A25" s="238" t="s">
        <v>349</v>
      </c>
      <c r="B25" s="239"/>
      <c r="C25" s="239"/>
      <c r="D25" s="239"/>
      <c r="E25" s="239"/>
      <c r="F25" s="239"/>
      <c r="G25" s="239"/>
      <c r="H25" s="240"/>
      <c r="I25" s="248">
        <f aca="true" t="shared" si="5" ref="I25:N25">SUM(I26:I28)</f>
        <v>19534932</v>
      </c>
      <c r="J25" s="252">
        <f t="shared" si="5"/>
        <v>25101000</v>
      </c>
      <c r="K25" s="252">
        <f t="shared" si="5"/>
        <v>5334614.119999999</v>
      </c>
      <c r="L25" s="252">
        <f t="shared" si="5"/>
        <v>2669133.32</v>
      </c>
      <c r="M25" s="252">
        <f t="shared" si="5"/>
        <v>2665480.8</v>
      </c>
      <c r="N25" s="249">
        <f t="shared" si="5"/>
        <v>19766385.880000003</v>
      </c>
      <c r="O25" s="84"/>
      <c r="P25" s="84"/>
    </row>
    <row r="26" spans="1:16" ht="30" customHeight="1">
      <c r="A26" s="64" t="s">
        <v>703</v>
      </c>
      <c r="B26" s="57" t="s">
        <v>937</v>
      </c>
      <c r="C26" s="57" t="s">
        <v>941</v>
      </c>
      <c r="D26" s="57" t="s">
        <v>486</v>
      </c>
      <c r="E26" s="57" t="s">
        <v>951</v>
      </c>
      <c r="F26" s="58"/>
      <c r="G26" s="58" t="s">
        <v>811</v>
      </c>
      <c r="H26" s="68" t="s">
        <v>358</v>
      </c>
      <c r="I26" s="69">
        <v>6397585</v>
      </c>
      <c r="J26" s="70">
        <v>6747000</v>
      </c>
      <c r="K26" s="70">
        <v>968833.37</v>
      </c>
      <c r="L26" s="70">
        <v>566558.58</v>
      </c>
      <c r="M26" s="69">
        <v>402274.79</v>
      </c>
      <c r="N26" s="112">
        <f t="shared" si="4"/>
        <v>5778166.63</v>
      </c>
      <c r="O26" s="37"/>
      <c r="P26" s="37"/>
    </row>
    <row r="27" spans="1:16" ht="30" customHeight="1">
      <c r="A27" s="64" t="s">
        <v>703</v>
      </c>
      <c r="B27" s="57" t="s">
        <v>937</v>
      </c>
      <c r="C27" s="57" t="s">
        <v>485</v>
      </c>
      <c r="D27" s="57" t="s">
        <v>487</v>
      </c>
      <c r="E27" s="57" t="s">
        <v>951</v>
      </c>
      <c r="F27" s="58"/>
      <c r="G27" s="58" t="s">
        <v>812</v>
      </c>
      <c r="H27" s="68" t="s">
        <v>359</v>
      </c>
      <c r="I27" s="69">
        <v>2473374</v>
      </c>
      <c r="J27" s="70">
        <v>3954000</v>
      </c>
      <c r="K27" s="70">
        <v>885229.24</v>
      </c>
      <c r="L27" s="70">
        <v>547861.11</v>
      </c>
      <c r="M27" s="69">
        <v>337368.13</v>
      </c>
      <c r="N27" s="112">
        <f t="shared" si="4"/>
        <v>3068770.76</v>
      </c>
      <c r="O27" s="37"/>
      <c r="P27" s="37"/>
    </row>
    <row r="28" spans="1:16" ht="30" customHeight="1">
      <c r="A28" s="64" t="s">
        <v>703</v>
      </c>
      <c r="B28" s="57" t="s">
        <v>937</v>
      </c>
      <c r="C28" s="57" t="s">
        <v>941</v>
      </c>
      <c r="D28" s="57" t="s">
        <v>488</v>
      </c>
      <c r="E28" s="57" t="s">
        <v>951</v>
      </c>
      <c r="F28" s="58"/>
      <c r="G28" s="58" t="s">
        <v>813</v>
      </c>
      <c r="H28" s="71" t="s">
        <v>360</v>
      </c>
      <c r="I28" s="69">
        <v>10663973</v>
      </c>
      <c r="J28" s="70">
        <v>14400000</v>
      </c>
      <c r="K28" s="70">
        <v>3480551.51</v>
      </c>
      <c r="L28" s="70">
        <v>1554713.63</v>
      </c>
      <c r="M28" s="69">
        <v>1925837.88</v>
      </c>
      <c r="N28" s="112">
        <f t="shared" si="4"/>
        <v>10919448.49</v>
      </c>
      <c r="O28" s="37"/>
      <c r="P28" s="37"/>
    </row>
    <row r="29" spans="1:17" ht="39.75" customHeight="1">
      <c r="A29" s="238" t="s">
        <v>350</v>
      </c>
      <c r="B29" s="239"/>
      <c r="C29" s="239"/>
      <c r="D29" s="239"/>
      <c r="E29" s="239"/>
      <c r="F29" s="239"/>
      <c r="G29" s="239"/>
      <c r="H29" s="240"/>
      <c r="I29" s="248">
        <f aca="true" t="shared" si="6" ref="I29:N29">SUM(I30:I32)</f>
        <v>124227436</v>
      </c>
      <c r="J29" s="252">
        <f t="shared" si="6"/>
        <v>126245900</v>
      </c>
      <c r="K29" s="252">
        <f t="shared" si="6"/>
        <v>77694702.7</v>
      </c>
      <c r="L29" s="252">
        <f t="shared" si="6"/>
        <v>19154375.290000003</v>
      </c>
      <c r="M29" s="252">
        <f t="shared" si="6"/>
        <v>58540327.410000004</v>
      </c>
      <c r="N29" s="249">
        <f t="shared" si="6"/>
        <v>48551197.3</v>
      </c>
      <c r="O29" s="84"/>
      <c r="P29" s="84"/>
      <c r="Q29" s="25"/>
    </row>
    <row r="30" spans="1:16" ht="30" customHeight="1">
      <c r="A30" s="64" t="s">
        <v>703</v>
      </c>
      <c r="B30" s="57" t="s">
        <v>489</v>
      </c>
      <c r="C30" s="57" t="s">
        <v>491</v>
      </c>
      <c r="D30" s="57" t="s">
        <v>492</v>
      </c>
      <c r="E30" s="57" t="s">
        <v>951</v>
      </c>
      <c r="F30" s="58"/>
      <c r="G30" s="58" t="s">
        <v>814</v>
      </c>
      <c r="H30" s="71" t="s">
        <v>836</v>
      </c>
      <c r="I30" s="69">
        <v>8518511</v>
      </c>
      <c r="J30" s="70">
        <v>9395400</v>
      </c>
      <c r="K30" s="70">
        <v>1815863.4</v>
      </c>
      <c r="L30" s="70">
        <v>754527.55</v>
      </c>
      <c r="M30" s="69">
        <v>1061335.85</v>
      </c>
      <c r="N30" s="112">
        <f t="shared" si="4"/>
        <v>7579536.6</v>
      </c>
      <c r="O30" s="37"/>
      <c r="P30" s="37"/>
    </row>
    <row r="31" spans="1:16" ht="30" customHeight="1">
      <c r="A31" s="64" t="s">
        <v>703</v>
      </c>
      <c r="B31" s="57" t="s">
        <v>489</v>
      </c>
      <c r="C31" s="57" t="s">
        <v>491</v>
      </c>
      <c r="D31" s="57" t="s">
        <v>493</v>
      </c>
      <c r="E31" s="57" t="s">
        <v>951</v>
      </c>
      <c r="F31" s="58"/>
      <c r="G31" s="58" t="s">
        <v>815</v>
      </c>
      <c r="H31" s="71" t="s">
        <v>837</v>
      </c>
      <c r="I31" s="69">
        <v>114118127</v>
      </c>
      <c r="J31" s="70">
        <v>115000000</v>
      </c>
      <c r="K31" s="70">
        <v>75856693.28</v>
      </c>
      <c r="L31" s="70">
        <v>18382572.6</v>
      </c>
      <c r="M31" s="69">
        <v>57474120.68</v>
      </c>
      <c r="N31" s="112">
        <f t="shared" si="4"/>
        <v>39143306.72</v>
      </c>
      <c r="O31" s="37"/>
      <c r="P31" s="37"/>
    </row>
    <row r="32" spans="1:16" ht="30" customHeight="1">
      <c r="A32" s="64" t="s">
        <v>703</v>
      </c>
      <c r="B32" s="57" t="s">
        <v>490</v>
      </c>
      <c r="C32" s="57" t="s">
        <v>491</v>
      </c>
      <c r="D32" s="57" t="s">
        <v>494</v>
      </c>
      <c r="E32" s="57" t="s">
        <v>951</v>
      </c>
      <c r="F32" s="58"/>
      <c r="G32" s="58" t="s">
        <v>816</v>
      </c>
      <c r="H32" s="71" t="s">
        <v>361</v>
      </c>
      <c r="I32" s="69">
        <v>1590798</v>
      </c>
      <c r="J32" s="70">
        <v>1850500</v>
      </c>
      <c r="K32" s="70">
        <v>22146.02</v>
      </c>
      <c r="L32" s="70">
        <v>17275.14</v>
      </c>
      <c r="M32" s="69">
        <v>4870.88</v>
      </c>
      <c r="N32" s="112">
        <f t="shared" si="4"/>
        <v>1828353.98</v>
      </c>
      <c r="O32" s="37"/>
      <c r="P32" s="37"/>
    </row>
    <row r="33" spans="1:16" ht="39.75" customHeight="1">
      <c r="A33" s="238" t="s">
        <v>843</v>
      </c>
      <c r="B33" s="239"/>
      <c r="C33" s="239"/>
      <c r="D33" s="239"/>
      <c r="E33" s="239"/>
      <c r="F33" s="239"/>
      <c r="G33" s="239"/>
      <c r="H33" s="240"/>
      <c r="I33" s="248">
        <f aca="true" t="shared" si="7" ref="I33:N33">SUM(I34:I37)</f>
        <v>69643189</v>
      </c>
      <c r="J33" s="252">
        <f t="shared" si="7"/>
        <v>76875000</v>
      </c>
      <c r="K33" s="252">
        <f t="shared" si="7"/>
        <v>22319654.98</v>
      </c>
      <c r="L33" s="252">
        <f t="shared" si="7"/>
        <v>15610138.82</v>
      </c>
      <c r="M33" s="252">
        <f t="shared" si="7"/>
        <v>6709516.16</v>
      </c>
      <c r="N33" s="249">
        <f t="shared" si="7"/>
        <v>54555345.019999996</v>
      </c>
      <c r="O33" s="37"/>
      <c r="P33" s="37"/>
    </row>
    <row r="34" spans="1:16" ht="30" customHeight="1">
      <c r="A34" s="64" t="s">
        <v>703</v>
      </c>
      <c r="B34" s="57" t="s">
        <v>706</v>
      </c>
      <c r="C34" s="57" t="s">
        <v>940</v>
      </c>
      <c r="D34" s="57" t="s">
        <v>953</v>
      </c>
      <c r="E34" s="57" t="s">
        <v>951</v>
      </c>
      <c r="F34" s="58"/>
      <c r="G34" s="58" t="s">
        <v>443</v>
      </c>
      <c r="H34" s="71" t="s">
        <v>838</v>
      </c>
      <c r="I34" s="69">
        <v>35477462</v>
      </c>
      <c r="J34" s="70">
        <v>76875000</v>
      </c>
      <c r="K34" s="70">
        <v>22319654.98</v>
      </c>
      <c r="L34" s="70">
        <v>15610138.82</v>
      </c>
      <c r="M34" s="69">
        <v>6709516.16</v>
      </c>
      <c r="N34" s="112">
        <f t="shared" si="4"/>
        <v>54555345.019999996</v>
      </c>
      <c r="O34" s="37"/>
      <c r="P34" s="37"/>
    </row>
    <row r="35" spans="1:16" ht="30" customHeight="1">
      <c r="A35" s="64" t="s">
        <v>703</v>
      </c>
      <c r="B35" s="57" t="s">
        <v>706</v>
      </c>
      <c r="C35" s="57" t="s">
        <v>940</v>
      </c>
      <c r="D35" s="57" t="s">
        <v>954</v>
      </c>
      <c r="E35" s="57" t="s">
        <v>951</v>
      </c>
      <c r="F35" s="58"/>
      <c r="G35" s="58" t="s">
        <v>444</v>
      </c>
      <c r="H35" s="71" t="s">
        <v>840</v>
      </c>
      <c r="I35" s="69">
        <v>4246249</v>
      </c>
      <c r="J35" s="70">
        <v>0</v>
      </c>
      <c r="K35" s="70">
        <v>0</v>
      </c>
      <c r="L35" s="70">
        <v>0</v>
      </c>
      <c r="M35" s="69">
        <v>0</v>
      </c>
      <c r="N35" s="112">
        <f t="shared" si="4"/>
        <v>0</v>
      </c>
      <c r="O35" s="37"/>
      <c r="P35" s="37"/>
    </row>
    <row r="36" spans="1:16" ht="30" customHeight="1">
      <c r="A36" s="64" t="s">
        <v>703</v>
      </c>
      <c r="B36" s="57" t="s">
        <v>706</v>
      </c>
      <c r="C36" s="57" t="s">
        <v>940</v>
      </c>
      <c r="D36" s="57" t="s">
        <v>955</v>
      </c>
      <c r="E36" s="57" t="s">
        <v>951</v>
      </c>
      <c r="F36" s="58"/>
      <c r="G36" s="58" t="s">
        <v>298</v>
      </c>
      <c r="H36" s="71" t="s">
        <v>839</v>
      </c>
      <c r="I36" s="69">
        <v>21594466</v>
      </c>
      <c r="J36" s="70">
        <v>0</v>
      </c>
      <c r="K36" s="70">
        <v>0</v>
      </c>
      <c r="L36" s="70">
        <v>0</v>
      </c>
      <c r="M36" s="69">
        <v>0</v>
      </c>
      <c r="N36" s="112">
        <f t="shared" si="4"/>
        <v>0</v>
      </c>
      <c r="O36" s="37"/>
      <c r="P36" s="37"/>
    </row>
    <row r="37" spans="1:16" ht="30" customHeight="1">
      <c r="A37" s="64" t="s">
        <v>703</v>
      </c>
      <c r="B37" s="57" t="s">
        <v>223</v>
      </c>
      <c r="C37" s="57" t="s">
        <v>940</v>
      </c>
      <c r="D37" s="57" t="s">
        <v>224</v>
      </c>
      <c r="E37" s="57" t="s">
        <v>951</v>
      </c>
      <c r="F37" s="58"/>
      <c r="G37" s="58" t="s">
        <v>299</v>
      </c>
      <c r="H37" s="71" t="s">
        <v>873</v>
      </c>
      <c r="I37" s="69">
        <v>8325012</v>
      </c>
      <c r="J37" s="70">
        <v>0</v>
      </c>
      <c r="K37" s="70">
        <v>0</v>
      </c>
      <c r="L37" s="70">
        <v>0</v>
      </c>
      <c r="M37" s="69">
        <v>0</v>
      </c>
      <c r="N37" s="112">
        <f t="shared" si="4"/>
        <v>0</v>
      </c>
      <c r="O37" s="37"/>
      <c r="P37" s="37"/>
    </row>
    <row r="38" spans="1:16" ht="39.75" customHeight="1">
      <c r="A38" s="238" t="s">
        <v>351</v>
      </c>
      <c r="B38" s="239"/>
      <c r="C38" s="239"/>
      <c r="D38" s="239"/>
      <c r="E38" s="239"/>
      <c r="F38" s="239"/>
      <c r="G38" s="239"/>
      <c r="H38" s="240"/>
      <c r="I38" s="248">
        <f aca="true" t="shared" si="8" ref="I38:N38">SUM(I39:I42)</f>
        <v>489746569</v>
      </c>
      <c r="J38" s="252">
        <f t="shared" si="8"/>
        <v>355200000</v>
      </c>
      <c r="K38" s="252">
        <f t="shared" si="8"/>
        <v>171015395.25</v>
      </c>
      <c r="L38" s="252">
        <f t="shared" si="8"/>
        <v>20153540.83</v>
      </c>
      <c r="M38" s="252">
        <f t="shared" si="8"/>
        <v>150861854.42000002</v>
      </c>
      <c r="N38" s="249">
        <f t="shared" si="8"/>
        <v>184184604.75</v>
      </c>
      <c r="O38" s="84"/>
      <c r="P38" s="84"/>
    </row>
    <row r="39" spans="1:16" ht="30" customHeight="1">
      <c r="A39" s="64" t="s">
        <v>703</v>
      </c>
      <c r="B39" s="57" t="s">
        <v>961</v>
      </c>
      <c r="C39" s="57" t="s">
        <v>81</v>
      </c>
      <c r="D39" s="57" t="s">
        <v>497</v>
      </c>
      <c r="E39" s="57" t="s">
        <v>951</v>
      </c>
      <c r="F39" s="58"/>
      <c r="G39" s="58" t="s">
        <v>817</v>
      </c>
      <c r="H39" s="72" t="s">
        <v>362</v>
      </c>
      <c r="I39" s="69">
        <v>28165438</v>
      </c>
      <c r="J39" s="70">
        <v>19200000</v>
      </c>
      <c r="K39" s="70">
        <v>2842202.65</v>
      </c>
      <c r="L39" s="70">
        <v>1129009.75</v>
      </c>
      <c r="M39" s="69">
        <v>1713192.9</v>
      </c>
      <c r="N39" s="112">
        <f t="shared" si="4"/>
        <v>16357797.35</v>
      </c>
      <c r="O39" s="37"/>
      <c r="P39" s="37"/>
    </row>
    <row r="40" spans="1:16" ht="30" customHeight="1">
      <c r="A40" s="64" t="s">
        <v>703</v>
      </c>
      <c r="B40" s="57" t="s">
        <v>961</v>
      </c>
      <c r="C40" s="57" t="s">
        <v>81</v>
      </c>
      <c r="D40" s="57" t="s">
        <v>498</v>
      </c>
      <c r="E40" s="57" t="s">
        <v>951</v>
      </c>
      <c r="F40" s="58"/>
      <c r="G40" s="58" t="s">
        <v>818</v>
      </c>
      <c r="H40" s="71" t="s">
        <v>841</v>
      </c>
      <c r="I40" s="69">
        <v>377251631</v>
      </c>
      <c r="J40" s="70">
        <v>250000000</v>
      </c>
      <c r="K40" s="70">
        <v>117433192.6</v>
      </c>
      <c r="L40" s="70">
        <v>7418451.08</v>
      </c>
      <c r="M40" s="69">
        <v>110014741.52</v>
      </c>
      <c r="N40" s="112">
        <f t="shared" si="4"/>
        <v>132566807.4</v>
      </c>
      <c r="O40" s="37"/>
      <c r="P40" s="37"/>
    </row>
    <row r="41" spans="1:16" ht="30" customHeight="1">
      <c r="A41" s="64" t="s">
        <v>703</v>
      </c>
      <c r="B41" s="57" t="s">
        <v>961</v>
      </c>
      <c r="C41" s="57" t="s">
        <v>495</v>
      </c>
      <c r="D41" s="57" t="s">
        <v>499</v>
      </c>
      <c r="E41" s="57" t="s">
        <v>951</v>
      </c>
      <c r="F41" s="58"/>
      <c r="G41" s="58" t="s">
        <v>819</v>
      </c>
      <c r="H41" s="72" t="s">
        <v>363</v>
      </c>
      <c r="I41" s="69">
        <v>13503000</v>
      </c>
      <c r="J41" s="70">
        <v>25000000</v>
      </c>
      <c r="K41" s="70">
        <v>15740000</v>
      </c>
      <c r="L41" s="70">
        <v>1606080</v>
      </c>
      <c r="M41" s="69">
        <v>14133920</v>
      </c>
      <c r="N41" s="112">
        <f t="shared" si="4"/>
        <v>9260000</v>
      </c>
      <c r="O41" s="37"/>
      <c r="P41" s="37"/>
    </row>
    <row r="42" spans="1:16" ht="30" customHeight="1">
      <c r="A42" s="64" t="s">
        <v>703</v>
      </c>
      <c r="B42" s="57" t="s">
        <v>961</v>
      </c>
      <c r="C42" s="57" t="s">
        <v>496</v>
      </c>
      <c r="D42" s="57" t="s">
        <v>500</v>
      </c>
      <c r="E42" s="57" t="s">
        <v>951</v>
      </c>
      <c r="F42" s="58"/>
      <c r="G42" s="58" t="s">
        <v>820</v>
      </c>
      <c r="H42" s="72" t="s">
        <v>364</v>
      </c>
      <c r="I42" s="69">
        <v>70826500</v>
      </c>
      <c r="J42" s="70">
        <v>61000000</v>
      </c>
      <c r="K42" s="70">
        <v>35000000</v>
      </c>
      <c r="L42" s="70">
        <v>10000000</v>
      </c>
      <c r="M42" s="69">
        <v>25000000</v>
      </c>
      <c r="N42" s="112">
        <f t="shared" si="4"/>
        <v>26000000</v>
      </c>
      <c r="O42" s="37"/>
      <c r="P42" s="37"/>
    </row>
    <row r="43" spans="1:17" ht="39.75" customHeight="1">
      <c r="A43" s="266" t="s">
        <v>352</v>
      </c>
      <c r="B43" s="240"/>
      <c r="C43" s="240"/>
      <c r="D43" s="239"/>
      <c r="E43" s="239"/>
      <c r="F43" s="240"/>
      <c r="G43" s="240"/>
      <c r="H43" s="267"/>
      <c r="I43" s="248">
        <f aca="true" t="shared" si="9" ref="I43:N43">SUM(I44)</f>
        <v>66799339</v>
      </c>
      <c r="J43" s="252">
        <f t="shared" si="9"/>
        <v>70000000</v>
      </c>
      <c r="K43" s="252">
        <f t="shared" si="9"/>
        <v>11022602.399999999</v>
      </c>
      <c r="L43" s="252">
        <f t="shared" si="9"/>
        <v>121946.72</v>
      </c>
      <c r="M43" s="252">
        <f t="shared" si="9"/>
        <v>10900655.679999998</v>
      </c>
      <c r="N43" s="249">
        <f t="shared" si="9"/>
        <v>58977397.6</v>
      </c>
      <c r="O43" s="84"/>
      <c r="P43" s="84"/>
      <c r="Q43" s="25"/>
    </row>
    <row r="44" spans="1:16" ht="30" customHeight="1">
      <c r="A44" s="64" t="s">
        <v>703</v>
      </c>
      <c r="B44" s="57" t="s">
        <v>501</v>
      </c>
      <c r="C44" s="57" t="s">
        <v>503</v>
      </c>
      <c r="D44" s="57" t="s">
        <v>504</v>
      </c>
      <c r="E44" s="57" t="s">
        <v>951</v>
      </c>
      <c r="F44" s="58"/>
      <c r="G44" s="58" t="s">
        <v>821</v>
      </c>
      <c r="H44" s="71" t="s">
        <v>43</v>
      </c>
      <c r="I44" s="69">
        <v>66799339</v>
      </c>
      <c r="J44" s="70">
        <v>70000000</v>
      </c>
      <c r="K44" s="70">
        <v>11022602.399999999</v>
      </c>
      <c r="L44" s="70">
        <v>121946.72</v>
      </c>
      <c r="M44" s="69">
        <v>10900655.679999998</v>
      </c>
      <c r="N44" s="112">
        <f t="shared" si="4"/>
        <v>58977397.6</v>
      </c>
      <c r="O44" s="37"/>
      <c r="P44" s="37"/>
    </row>
    <row r="45" spans="1:17" ht="39.75" customHeight="1">
      <c r="A45" s="238" t="s">
        <v>845</v>
      </c>
      <c r="B45" s="239"/>
      <c r="C45" s="239"/>
      <c r="D45" s="239"/>
      <c r="E45" s="239"/>
      <c r="F45" s="239"/>
      <c r="G45" s="239"/>
      <c r="H45" s="240"/>
      <c r="I45" s="248">
        <f aca="true" t="shared" si="10" ref="I45:N45">SUM(I46:I54)</f>
        <v>241552586</v>
      </c>
      <c r="J45" s="252">
        <f t="shared" si="10"/>
        <v>296215000</v>
      </c>
      <c r="K45" s="252">
        <f t="shared" si="10"/>
        <v>60871589.37</v>
      </c>
      <c r="L45" s="252">
        <f t="shared" si="10"/>
        <v>58086873.75</v>
      </c>
      <c r="M45" s="252">
        <f t="shared" si="10"/>
        <v>2784715.62</v>
      </c>
      <c r="N45" s="249">
        <f t="shared" si="10"/>
        <v>235343410.63</v>
      </c>
      <c r="O45" s="84"/>
      <c r="P45" s="84"/>
      <c r="Q45" s="25"/>
    </row>
    <row r="46" spans="1:16" ht="30" customHeight="1">
      <c r="A46" s="64" t="s">
        <v>703</v>
      </c>
      <c r="B46" s="57" t="s">
        <v>208</v>
      </c>
      <c r="C46" s="57" t="s">
        <v>505</v>
      </c>
      <c r="D46" s="57" t="s">
        <v>506</v>
      </c>
      <c r="E46" s="57" t="s">
        <v>951</v>
      </c>
      <c r="F46" s="58"/>
      <c r="G46" s="58" t="s">
        <v>822</v>
      </c>
      <c r="H46" s="71" t="s">
        <v>892</v>
      </c>
      <c r="I46" s="69">
        <v>0</v>
      </c>
      <c r="J46" s="70">
        <v>0</v>
      </c>
      <c r="K46" s="70">
        <v>0</v>
      </c>
      <c r="L46" s="70">
        <v>0</v>
      </c>
      <c r="M46" s="69">
        <v>0</v>
      </c>
      <c r="N46" s="112">
        <f t="shared" si="4"/>
        <v>0</v>
      </c>
      <c r="O46" s="37"/>
      <c r="P46" s="37"/>
    </row>
    <row r="47" spans="1:16" ht="30" customHeight="1">
      <c r="A47" s="64" t="s">
        <v>703</v>
      </c>
      <c r="B47" s="57" t="s">
        <v>501</v>
      </c>
      <c r="C47" s="57" t="s">
        <v>210</v>
      </c>
      <c r="D47" s="57" t="s">
        <v>507</v>
      </c>
      <c r="E47" s="57" t="s">
        <v>951</v>
      </c>
      <c r="F47" s="58"/>
      <c r="G47" s="58" t="s">
        <v>823</v>
      </c>
      <c r="H47" s="71" t="s">
        <v>553</v>
      </c>
      <c r="I47" s="69">
        <v>0</v>
      </c>
      <c r="J47" s="70">
        <v>0</v>
      </c>
      <c r="K47" s="70">
        <v>0</v>
      </c>
      <c r="L47" s="70">
        <v>0</v>
      </c>
      <c r="M47" s="69">
        <v>0</v>
      </c>
      <c r="N47" s="112">
        <f t="shared" si="4"/>
        <v>0</v>
      </c>
      <c r="O47" s="37"/>
      <c r="P47" s="37"/>
    </row>
    <row r="48" spans="1:16" ht="30" customHeight="1">
      <c r="A48" s="64" t="s">
        <v>703</v>
      </c>
      <c r="B48" s="57" t="s">
        <v>501</v>
      </c>
      <c r="C48" s="57" t="s">
        <v>210</v>
      </c>
      <c r="D48" s="57" t="s">
        <v>508</v>
      </c>
      <c r="E48" s="57" t="s">
        <v>951</v>
      </c>
      <c r="F48" s="58"/>
      <c r="G48" s="58" t="s">
        <v>824</v>
      </c>
      <c r="H48" s="71" t="s">
        <v>794</v>
      </c>
      <c r="I48" s="69">
        <v>112882782</v>
      </c>
      <c r="J48" s="70">
        <v>158700000</v>
      </c>
      <c r="K48" s="70">
        <v>56534092.61</v>
      </c>
      <c r="L48" s="70">
        <v>54911953.08</v>
      </c>
      <c r="M48" s="69">
        <v>1622139.53</v>
      </c>
      <c r="N48" s="112">
        <f t="shared" si="4"/>
        <v>102165907.39</v>
      </c>
      <c r="O48" s="37"/>
      <c r="P48" s="37"/>
    </row>
    <row r="49" spans="1:16" ht="30" customHeight="1">
      <c r="A49" s="64" t="s">
        <v>703</v>
      </c>
      <c r="B49" s="57" t="s">
        <v>501</v>
      </c>
      <c r="C49" s="57" t="s">
        <v>210</v>
      </c>
      <c r="D49" s="57" t="s">
        <v>520</v>
      </c>
      <c r="E49" s="57" t="s">
        <v>951</v>
      </c>
      <c r="F49" s="58"/>
      <c r="G49" s="58" t="s">
        <v>825</v>
      </c>
      <c r="H49" s="72" t="s">
        <v>795</v>
      </c>
      <c r="I49" s="69">
        <v>17548458</v>
      </c>
      <c r="J49" s="70">
        <v>35000000</v>
      </c>
      <c r="K49" s="70">
        <v>6200</v>
      </c>
      <c r="L49" s="70">
        <v>6131.54</v>
      </c>
      <c r="M49" s="69">
        <v>68.46</v>
      </c>
      <c r="N49" s="112">
        <f t="shared" si="4"/>
        <v>34993800</v>
      </c>
      <c r="O49" s="37"/>
      <c r="P49" s="37"/>
    </row>
    <row r="50" spans="1:16" ht="30" customHeight="1">
      <c r="A50" s="64" t="s">
        <v>703</v>
      </c>
      <c r="B50" s="57" t="s">
        <v>501</v>
      </c>
      <c r="C50" s="57" t="s">
        <v>210</v>
      </c>
      <c r="D50" s="57" t="s">
        <v>521</v>
      </c>
      <c r="E50" s="57" t="s">
        <v>951</v>
      </c>
      <c r="F50" s="58"/>
      <c r="G50" s="58" t="s">
        <v>880</v>
      </c>
      <c r="H50" s="71" t="s">
        <v>1000</v>
      </c>
      <c r="I50" s="69">
        <v>70373371</v>
      </c>
      <c r="J50" s="70">
        <v>53600000</v>
      </c>
      <c r="K50" s="70">
        <v>4331296.76</v>
      </c>
      <c r="L50" s="70">
        <v>3168789.13</v>
      </c>
      <c r="M50" s="69">
        <v>1162507.63</v>
      </c>
      <c r="N50" s="112">
        <f t="shared" si="4"/>
        <v>49268703.24</v>
      </c>
      <c r="O50" s="37"/>
      <c r="P50" s="37"/>
    </row>
    <row r="51" spans="1:16" ht="30" customHeight="1">
      <c r="A51" s="64" t="s">
        <v>703</v>
      </c>
      <c r="B51" s="57" t="s">
        <v>501</v>
      </c>
      <c r="C51" s="57" t="s">
        <v>210</v>
      </c>
      <c r="D51" s="57" t="s">
        <v>522</v>
      </c>
      <c r="E51" s="57" t="s">
        <v>951</v>
      </c>
      <c r="F51" s="58"/>
      <c r="G51" s="58" t="s">
        <v>881</v>
      </c>
      <c r="H51" s="71" t="s">
        <v>554</v>
      </c>
      <c r="I51" s="69">
        <v>0</v>
      </c>
      <c r="J51" s="70">
        <v>0</v>
      </c>
      <c r="K51" s="70">
        <v>0</v>
      </c>
      <c r="L51" s="70">
        <v>0</v>
      </c>
      <c r="M51" s="69">
        <v>0</v>
      </c>
      <c r="N51" s="112">
        <f t="shared" si="4"/>
        <v>0</v>
      </c>
      <c r="O51" s="37"/>
      <c r="P51" s="37"/>
    </row>
    <row r="52" spans="1:16" ht="30" customHeight="1">
      <c r="A52" s="64" t="s">
        <v>703</v>
      </c>
      <c r="B52" s="57" t="s">
        <v>501</v>
      </c>
      <c r="C52" s="57" t="s">
        <v>210</v>
      </c>
      <c r="D52" s="57" t="s">
        <v>523</v>
      </c>
      <c r="E52" s="57" t="s">
        <v>951</v>
      </c>
      <c r="F52" s="58"/>
      <c r="G52" s="58" t="s">
        <v>882</v>
      </c>
      <c r="H52" s="71" t="s">
        <v>44</v>
      </c>
      <c r="I52" s="69">
        <v>3677111</v>
      </c>
      <c r="J52" s="70">
        <v>8100000</v>
      </c>
      <c r="K52" s="70">
        <v>0</v>
      </c>
      <c r="L52" s="70">
        <v>0</v>
      </c>
      <c r="M52" s="69">
        <v>0</v>
      </c>
      <c r="N52" s="112">
        <f t="shared" si="4"/>
        <v>8100000</v>
      </c>
      <c r="O52" s="37"/>
      <c r="P52" s="37"/>
    </row>
    <row r="53" spans="1:16" ht="30" customHeight="1">
      <c r="A53" s="64" t="s">
        <v>703</v>
      </c>
      <c r="B53" s="57" t="s">
        <v>490</v>
      </c>
      <c r="C53" s="57" t="s">
        <v>210</v>
      </c>
      <c r="D53" s="57" t="s">
        <v>524</v>
      </c>
      <c r="E53" s="57" t="s">
        <v>951</v>
      </c>
      <c r="F53" s="58"/>
      <c r="G53" s="58" t="s">
        <v>883</v>
      </c>
      <c r="H53" s="71" t="s">
        <v>918</v>
      </c>
      <c r="I53" s="69">
        <v>29850864</v>
      </c>
      <c r="J53" s="70">
        <v>31500000</v>
      </c>
      <c r="K53" s="70">
        <v>0</v>
      </c>
      <c r="L53" s="70">
        <v>0</v>
      </c>
      <c r="M53" s="69">
        <v>0</v>
      </c>
      <c r="N53" s="112">
        <f t="shared" si="4"/>
        <v>31500000</v>
      </c>
      <c r="O53" s="37"/>
      <c r="P53" s="37"/>
    </row>
    <row r="54" spans="1:16" ht="30" customHeight="1">
      <c r="A54" s="64" t="s">
        <v>703</v>
      </c>
      <c r="B54" s="57" t="s">
        <v>490</v>
      </c>
      <c r="C54" s="57" t="s">
        <v>210</v>
      </c>
      <c r="D54" s="57" t="s">
        <v>525</v>
      </c>
      <c r="E54" s="57" t="s">
        <v>951</v>
      </c>
      <c r="F54" s="58"/>
      <c r="G54" s="58" t="s">
        <v>884</v>
      </c>
      <c r="H54" s="71" t="s">
        <v>919</v>
      </c>
      <c r="I54" s="69">
        <v>7220000</v>
      </c>
      <c r="J54" s="70">
        <v>9315000</v>
      </c>
      <c r="K54" s="70">
        <v>0</v>
      </c>
      <c r="L54" s="70">
        <v>0</v>
      </c>
      <c r="M54" s="69">
        <v>0</v>
      </c>
      <c r="N54" s="112">
        <f t="shared" si="4"/>
        <v>9315000</v>
      </c>
      <c r="O54" s="37"/>
      <c r="P54" s="37"/>
    </row>
    <row r="55" spans="1:20" ht="39.75" customHeight="1">
      <c r="A55" s="238" t="s">
        <v>353</v>
      </c>
      <c r="B55" s="239"/>
      <c r="C55" s="239"/>
      <c r="D55" s="239"/>
      <c r="E55" s="239"/>
      <c r="F55" s="239"/>
      <c r="G55" s="239"/>
      <c r="H55" s="240"/>
      <c r="I55" s="248">
        <f aca="true" t="shared" si="11" ref="I55:N55">SUM(I56:I63)</f>
        <v>441092454</v>
      </c>
      <c r="J55" s="252">
        <f t="shared" si="11"/>
        <v>0</v>
      </c>
      <c r="K55" s="252">
        <f t="shared" si="11"/>
        <v>0</v>
      </c>
      <c r="L55" s="252">
        <f t="shared" si="11"/>
        <v>0</v>
      </c>
      <c r="M55" s="252">
        <f t="shared" si="11"/>
        <v>0</v>
      </c>
      <c r="N55" s="249">
        <f t="shared" si="11"/>
        <v>0</v>
      </c>
      <c r="O55" s="84"/>
      <c r="P55" s="84"/>
      <c r="Q55" s="25"/>
      <c r="R55" s="25"/>
      <c r="S55" s="25"/>
      <c r="T55" s="25"/>
    </row>
    <row r="56" spans="1:16" ht="30" customHeight="1">
      <c r="A56" s="64" t="s">
        <v>703</v>
      </c>
      <c r="B56" s="57" t="s">
        <v>490</v>
      </c>
      <c r="C56" s="57" t="s">
        <v>188</v>
      </c>
      <c r="D56" s="57" t="s">
        <v>189</v>
      </c>
      <c r="E56" s="57" t="s">
        <v>194</v>
      </c>
      <c r="F56" s="58"/>
      <c r="G56" s="58" t="s">
        <v>279</v>
      </c>
      <c r="H56" s="71" t="s">
        <v>864</v>
      </c>
      <c r="I56" s="69">
        <v>143465881</v>
      </c>
      <c r="J56" s="70">
        <v>0</v>
      </c>
      <c r="K56" s="70">
        <v>0</v>
      </c>
      <c r="L56" s="70">
        <v>0</v>
      </c>
      <c r="M56" s="69">
        <f aca="true" t="shared" si="12" ref="M56:M63">SUM(K56-L56)</f>
        <v>0</v>
      </c>
      <c r="N56" s="112">
        <f t="shared" si="4"/>
        <v>0</v>
      </c>
      <c r="O56" s="37"/>
      <c r="P56" s="37"/>
    </row>
    <row r="57" spans="1:16" ht="30" customHeight="1">
      <c r="A57" s="64" t="s">
        <v>703</v>
      </c>
      <c r="B57" s="57" t="s">
        <v>490</v>
      </c>
      <c r="C57" s="57" t="s">
        <v>188</v>
      </c>
      <c r="D57" s="57" t="s">
        <v>189</v>
      </c>
      <c r="E57" s="57" t="s">
        <v>195</v>
      </c>
      <c r="F57" s="58"/>
      <c r="G57" s="58" t="s">
        <v>510</v>
      </c>
      <c r="H57" s="71" t="s">
        <v>864</v>
      </c>
      <c r="I57" s="69">
        <v>169589</v>
      </c>
      <c r="J57" s="70">
        <v>0</v>
      </c>
      <c r="K57" s="70">
        <v>0</v>
      </c>
      <c r="L57" s="70">
        <v>0</v>
      </c>
      <c r="M57" s="69">
        <f t="shared" si="12"/>
        <v>0</v>
      </c>
      <c r="N57" s="112">
        <f t="shared" si="4"/>
        <v>0</v>
      </c>
      <c r="O57" s="37"/>
      <c r="P57" s="37"/>
    </row>
    <row r="58" spans="1:16" ht="30" customHeight="1">
      <c r="A58" s="64" t="s">
        <v>703</v>
      </c>
      <c r="B58" s="57" t="s">
        <v>490</v>
      </c>
      <c r="C58" s="57" t="s">
        <v>188</v>
      </c>
      <c r="D58" s="57" t="s">
        <v>190</v>
      </c>
      <c r="E58" s="57" t="s">
        <v>194</v>
      </c>
      <c r="F58" s="58"/>
      <c r="G58" s="58" t="s">
        <v>280</v>
      </c>
      <c r="H58" s="71" t="s">
        <v>865</v>
      </c>
      <c r="I58" s="69">
        <v>142508743</v>
      </c>
      <c r="J58" s="70">
        <v>0</v>
      </c>
      <c r="K58" s="70">
        <v>0</v>
      </c>
      <c r="L58" s="70">
        <v>0</v>
      </c>
      <c r="M58" s="69">
        <f t="shared" si="12"/>
        <v>0</v>
      </c>
      <c r="N58" s="112">
        <f t="shared" si="4"/>
        <v>0</v>
      </c>
      <c r="O58" s="37"/>
      <c r="P58" s="37"/>
    </row>
    <row r="59" spans="1:16" ht="30" customHeight="1">
      <c r="A59" s="64" t="s">
        <v>703</v>
      </c>
      <c r="B59" s="57" t="s">
        <v>490</v>
      </c>
      <c r="C59" s="57" t="s">
        <v>188</v>
      </c>
      <c r="D59" s="57" t="s">
        <v>190</v>
      </c>
      <c r="E59" s="57" t="s">
        <v>195</v>
      </c>
      <c r="F59" s="58"/>
      <c r="G59" s="58" t="s">
        <v>512</v>
      </c>
      <c r="H59" s="71" t="s">
        <v>865</v>
      </c>
      <c r="I59" s="69">
        <v>0</v>
      </c>
      <c r="J59" s="70">
        <v>0</v>
      </c>
      <c r="K59" s="70">
        <v>0</v>
      </c>
      <c r="L59" s="70">
        <v>0</v>
      </c>
      <c r="M59" s="69">
        <f t="shared" si="12"/>
        <v>0</v>
      </c>
      <c r="N59" s="112">
        <f t="shared" si="4"/>
        <v>0</v>
      </c>
      <c r="O59" s="37"/>
      <c r="P59" s="37"/>
    </row>
    <row r="60" spans="1:16" ht="30" customHeight="1">
      <c r="A60" s="64" t="s">
        <v>703</v>
      </c>
      <c r="B60" s="57" t="s">
        <v>490</v>
      </c>
      <c r="C60" s="57" t="s">
        <v>188</v>
      </c>
      <c r="D60" s="57" t="s">
        <v>191</v>
      </c>
      <c r="E60" s="57" t="s">
        <v>194</v>
      </c>
      <c r="F60" s="58"/>
      <c r="G60" s="58" t="s">
        <v>281</v>
      </c>
      <c r="H60" s="71" t="s">
        <v>866</v>
      </c>
      <c r="I60" s="69">
        <v>152641390</v>
      </c>
      <c r="J60" s="70">
        <v>0</v>
      </c>
      <c r="K60" s="70">
        <v>0</v>
      </c>
      <c r="L60" s="70">
        <v>0</v>
      </c>
      <c r="M60" s="69">
        <f t="shared" si="12"/>
        <v>0</v>
      </c>
      <c r="N60" s="112">
        <f t="shared" si="4"/>
        <v>0</v>
      </c>
      <c r="O60" s="37"/>
      <c r="P60" s="37"/>
    </row>
    <row r="61" spans="1:16" ht="30" customHeight="1">
      <c r="A61" s="64" t="s">
        <v>703</v>
      </c>
      <c r="B61" s="57" t="s">
        <v>490</v>
      </c>
      <c r="C61" s="57" t="s">
        <v>188</v>
      </c>
      <c r="D61" s="57" t="s">
        <v>191</v>
      </c>
      <c r="E61" s="57" t="s">
        <v>195</v>
      </c>
      <c r="F61" s="58"/>
      <c r="G61" s="58" t="s">
        <v>511</v>
      </c>
      <c r="H61" s="71" t="s">
        <v>866</v>
      </c>
      <c r="I61" s="69">
        <v>608439</v>
      </c>
      <c r="J61" s="70">
        <v>0</v>
      </c>
      <c r="K61" s="70">
        <v>0</v>
      </c>
      <c r="L61" s="70">
        <v>0</v>
      </c>
      <c r="M61" s="69">
        <f t="shared" si="12"/>
        <v>0</v>
      </c>
      <c r="N61" s="112">
        <f t="shared" si="4"/>
        <v>0</v>
      </c>
      <c r="O61" s="37"/>
      <c r="P61" s="37"/>
    </row>
    <row r="62" spans="1:16" ht="30" customHeight="1">
      <c r="A62" s="64" t="s">
        <v>703</v>
      </c>
      <c r="B62" s="57" t="s">
        <v>490</v>
      </c>
      <c r="C62" s="57" t="s">
        <v>188</v>
      </c>
      <c r="D62" s="57" t="s">
        <v>192</v>
      </c>
      <c r="E62" s="57" t="s">
        <v>195</v>
      </c>
      <c r="F62" s="58"/>
      <c r="G62" s="58" t="s">
        <v>513</v>
      </c>
      <c r="H62" s="71" t="s">
        <v>868</v>
      </c>
      <c r="I62" s="69">
        <v>0</v>
      </c>
      <c r="J62" s="70">
        <v>0</v>
      </c>
      <c r="K62" s="70">
        <v>0</v>
      </c>
      <c r="L62" s="70">
        <v>0</v>
      </c>
      <c r="M62" s="69">
        <f t="shared" si="12"/>
        <v>0</v>
      </c>
      <c r="N62" s="112">
        <f t="shared" si="4"/>
        <v>0</v>
      </c>
      <c r="O62" s="37"/>
      <c r="P62" s="37"/>
    </row>
    <row r="63" spans="1:16" ht="30" customHeight="1">
      <c r="A63" s="64" t="s">
        <v>703</v>
      </c>
      <c r="B63" s="57" t="s">
        <v>490</v>
      </c>
      <c r="C63" s="57" t="s">
        <v>188</v>
      </c>
      <c r="D63" s="57" t="s">
        <v>193</v>
      </c>
      <c r="E63" s="57" t="s">
        <v>195</v>
      </c>
      <c r="F63" s="58"/>
      <c r="G63" s="58" t="s">
        <v>514</v>
      </c>
      <c r="H63" s="68" t="s">
        <v>867</v>
      </c>
      <c r="I63" s="69">
        <v>1698412</v>
      </c>
      <c r="J63" s="70">
        <v>0</v>
      </c>
      <c r="K63" s="70">
        <v>0</v>
      </c>
      <c r="L63" s="70">
        <v>0</v>
      </c>
      <c r="M63" s="69">
        <f t="shared" si="12"/>
        <v>0</v>
      </c>
      <c r="N63" s="112">
        <f t="shared" si="4"/>
        <v>0</v>
      </c>
      <c r="O63" s="37"/>
      <c r="P63" s="37"/>
    </row>
    <row r="64" spans="1:19" ht="39.75" customHeight="1">
      <c r="A64" s="238" t="s">
        <v>354</v>
      </c>
      <c r="B64" s="239"/>
      <c r="C64" s="239"/>
      <c r="D64" s="239"/>
      <c r="E64" s="239"/>
      <c r="F64" s="239"/>
      <c r="G64" s="239"/>
      <c r="H64" s="240"/>
      <c r="I64" s="248">
        <f aca="true" t="shared" si="13" ref="I64:N64">SUM(I65:I68)</f>
        <v>129405009</v>
      </c>
      <c r="J64" s="252">
        <f t="shared" si="13"/>
        <v>111639384</v>
      </c>
      <c r="K64" s="252">
        <f t="shared" si="13"/>
        <v>5226802.84</v>
      </c>
      <c r="L64" s="252">
        <f t="shared" si="13"/>
        <v>2085929.2600000002</v>
      </c>
      <c r="M64" s="252">
        <f t="shared" si="13"/>
        <v>3140873.58</v>
      </c>
      <c r="N64" s="249">
        <f t="shared" si="13"/>
        <v>106412581.15999998</v>
      </c>
      <c r="O64" s="84"/>
      <c r="P64" s="84"/>
      <c r="Q64" s="25"/>
      <c r="R64" s="25"/>
      <c r="S64" s="25"/>
    </row>
    <row r="65" spans="1:16" ht="30" customHeight="1">
      <c r="A65" s="64" t="s">
        <v>703</v>
      </c>
      <c r="B65" s="57" t="s">
        <v>490</v>
      </c>
      <c r="C65" s="57" t="s">
        <v>188</v>
      </c>
      <c r="D65" s="57" t="s">
        <v>189</v>
      </c>
      <c r="E65" s="57" t="s">
        <v>194</v>
      </c>
      <c r="F65" s="58"/>
      <c r="G65" s="58" t="s">
        <v>272</v>
      </c>
      <c r="H65" s="71" t="s">
        <v>864</v>
      </c>
      <c r="I65" s="69">
        <v>62238549</v>
      </c>
      <c r="J65" s="70">
        <v>32012576</v>
      </c>
      <c r="K65" s="70">
        <v>2885957.24</v>
      </c>
      <c r="L65" s="70">
        <v>927916.94</v>
      </c>
      <c r="M65" s="69">
        <v>1958040.3</v>
      </c>
      <c r="N65" s="112">
        <f t="shared" si="4"/>
        <v>29126618.759999998</v>
      </c>
      <c r="O65" s="37"/>
      <c r="P65" s="37"/>
    </row>
    <row r="66" spans="1:16" ht="30" customHeight="1">
      <c r="A66" s="64" t="s">
        <v>703</v>
      </c>
      <c r="B66" s="57" t="s">
        <v>490</v>
      </c>
      <c r="C66" s="57" t="s">
        <v>188</v>
      </c>
      <c r="D66" s="57" t="s">
        <v>190</v>
      </c>
      <c r="E66" s="57" t="s">
        <v>194</v>
      </c>
      <c r="F66" s="58"/>
      <c r="G66" s="58" t="s">
        <v>274</v>
      </c>
      <c r="H66" s="71" t="s">
        <v>865</v>
      </c>
      <c r="I66" s="69">
        <v>20896898</v>
      </c>
      <c r="J66" s="70">
        <v>29199559</v>
      </c>
      <c r="K66" s="70">
        <v>3000</v>
      </c>
      <c r="L66" s="70">
        <v>0</v>
      </c>
      <c r="M66" s="69">
        <v>3000</v>
      </c>
      <c r="N66" s="112">
        <f t="shared" si="4"/>
        <v>29196559</v>
      </c>
      <c r="O66" s="37"/>
      <c r="P66" s="37"/>
    </row>
    <row r="67" spans="1:16" ht="30" customHeight="1">
      <c r="A67" s="64" t="s">
        <v>703</v>
      </c>
      <c r="B67" s="57" t="s">
        <v>490</v>
      </c>
      <c r="C67" s="57" t="s">
        <v>188</v>
      </c>
      <c r="D67" s="57" t="s">
        <v>191</v>
      </c>
      <c r="E67" s="57" t="s">
        <v>194</v>
      </c>
      <c r="F67" s="58"/>
      <c r="G67" s="58" t="s">
        <v>276</v>
      </c>
      <c r="H67" s="71" t="s">
        <v>866</v>
      </c>
      <c r="I67" s="69">
        <v>43501046</v>
      </c>
      <c r="J67" s="70">
        <v>44904378</v>
      </c>
      <c r="K67" s="70">
        <v>1916225.09</v>
      </c>
      <c r="L67" s="70">
        <v>905384.43</v>
      </c>
      <c r="M67" s="69">
        <v>1010840.66</v>
      </c>
      <c r="N67" s="112">
        <f t="shared" si="4"/>
        <v>42988152.91</v>
      </c>
      <c r="O67" s="37"/>
      <c r="P67" s="37"/>
    </row>
    <row r="68" spans="1:16" ht="30" customHeight="1">
      <c r="A68" s="64" t="s">
        <v>703</v>
      </c>
      <c r="B68" s="57" t="s">
        <v>490</v>
      </c>
      <c r="C68" s="57" t="s">
        <v>188</v>
      </c>
      <c r="D68" s="57" t="s">
        <v>192</v>
      </c>
      <c r="E68" s="57" t="s">
        <v>194</v>
      </c>
      <c r="F68" s="58"/>
      <c r="G68" s="58" t="s">
        <v>278</v>
      </c>
      <c r="H68" s="71" t="s">
        <v>868</v>
      </c>
      <c r="I68" s="69">
        <v>2768516</v>
      </c>
      <c r="J68" s="70">
        <v>5522871</v>
      </c>
      <c r="K68" s="70">
        <v>421620.51</v>
      </c>
      <c r="L68" s="70">
        <v>252627.89</v>
      </c>
      <c r="M68" s="69">
        <v>168992.62</v>
      </c>
      <c r="N68" s="112">
        <f t="shared" si="4"/>
        <v>5101250.49</v>
      </c>
      <c r="O68" s="37"/>
      <c r="P68" s="37"/>
    </row>
    <row r="69" spans="1:19" ht="39.75" customHeight="1">
      <c r="A69" s="238" t="s">
        <v>126</v>
      </c>
      <c r="B69" s="239"/>
      <c r="C69" s="239"/>
      <c r="D69" s="239"/>
      <c r="E69" s="239"/>
      <c r="F69" s="239"/>
      <c r="G69" s="239"/>
      <c r="H69" s="240"/>
      <c r="I69" s="248">
        <f aca="true" t="shared" si="14" ref="I69:N69">SUM(I70:I75)</f>
        <v>45107837</v>
      </c>
      <c r="J69" s="252">
        <f t="shared" si="14"/>
        <v>54695000</v>
      </c>
      <c r="K69" s="252">
        <f t="shared" si="14"/>
        <v>8539766.36</v>
      </c>
      <c r="L69" s="252">
        <f t="shared" si="14"/>
        <v>1246055.93</v>
      </c>
      <c r="M69" s="252">
        <f t="shared" si="14"/>
        <v>7293710.43</v>
      </c>
      <c r="N69" s="249">
        <f t="shared" si="14"/>
        <v>46155233.64</v>
      </c>
      <c r="O69" s="84"/>
      <c r="P69" s="84"/>
      <c r="Q69" s="25"/>
      <c r="R69" s="25"/>
      <c r="S69" s="25"/>
    </row>
    <row r="70" spans="1:16" ht="30" customHeight="1">
      <c r="A70" s="64" t="s">
        <v>703</v>
      </c>
      <c r="B70" s="57" t="s">
        <v>223</v>
      </c>
      <c r="C70" s="57" t="s">
        <v>503</v>
      </c>
      <c r="D70" s="57" t="s">
        <v>252</v>
      </c>
      <c r="E70" s="57" t="s">
        <v>951</v>
      </c>
      <c r="F70" s="58"/>
      <c r="G70" s="58" t="s">
        <v>885</v>
      </c>
      <c r="H70" s="71" t="s">
        <v>869</v>
      </c>
      <c r="I70" s="69">
        <v>9443701</v>
      </c>
      <c r="J70" s="70">
        <v>11800000</v>
      </c>
      <c r="K70" s="70">
        <v>316351.45</v>
      </c>
      <c r="L70" s="70">
        <v>285445.27</v>
      </c>
      <c r="M70" s="69">
        <v>30906.18</v>
      </c>
      <c r="N70" s="112">
        <f t="shared" si="4"/>
        <v>11483648.55</v>
      </c>
      <c r="O70" s="37"/>
      <c r="P70" s="37"/>
    </row>
    <row r="71" spans="1:16" ht="30" customHeight="1">
      <c r="A71" s="64" t="s">
        <v>703</v>
      </c>
      <c r="B71" s="57" t="s">
        <v>223</v>
      </c>
      <c r="C71" s="57" t="s">
        <v>503</v>
      </c>
      <c r="D71" s="57" t="s">
        <v>253</v>
      </c>
      <c r="E71" s="57" t="s">
        <v>951</v>
      </c>
      <c r="F71" s="58"/>
      <c r="G71" s="58" t="s">
        <v>886</v>
      </c>
      <c r="H71" s="71" t="s">
        <v>870</v>
      </c>
      <c r="I71" s="69">
        <v>15193247</v>
      </c>
      <c r="J71" s="70">
        <v>17500000</v>
      </c>
      <c r="K71" s="70">
        <v>981046.34</v>
      </c>
      <c r="L71" s="70">
        <v>574880.48</v>
      </c>
      <c r="M71" s="69">
        <v>406165.86</v>
      </c>
      <c r="N71" s="112">
        <f t="shared" si="4"/>
        <v>16518953.66</v>
      </c>
      <c r="O71" s="37"/>
      <c r="P71" s="37"/>
    </row>
    <row r="72" spans="1:16" ht="30" customHeight="1">
      <c r="A72" s="64" t="s">
        <v>703</v>
      </c>
      <c r="B72" s="57" t="s">
        <v>226</v>
      </c>
      <c r="C72" s="57" t="s">
        <v>229</v>
      </c>
      <c r="D72" s="57" t="s">
        <v>470</v>
      </c>
      <c r="E72" s="57" t="s">
        <v>951</v>
      </c>
      <c r="F72" s="58"/>
      <c r="G72" s="58" t="s">
        <v>301</v>
      </c>
      <c r="H72" s="72" t="s">
        <v>871</v>
      </c>
      <c r="I72" s="69">
        <v>4955828</v>
      </c>
      <c r="J72" s="70">
        <v>5295000</v>
      </c>
      <c r="K72" s="70">
        <v>298522.13</v>
      </c>
      <c r="L72" s="70">
        <v>121342.34</v>
      </c>
      <c r="M72" s="69">
        <v>177179.79</v>
      </c>
      <c r="N72" s="112">
        <f t="shared" si="4"/>
        <v>4996477.87</v>
      </c>
      <c r="O72" s="37"/>
      <c r="P72" s="37"/>
    </row>
    <row r="73" spans="1:16" ht="30" customHeight="1">
      <c r="A73" s="64" t="s">
        <v>703</v>
      </c>
      <c r="B73" s="57" t="s">
        <v>251</v>
      </c>
      <c r="C73" s="57" t="s">
        <v>210</v>
      </c>
      <c r="D73" s="57" t="s">
        <v>254</v>
      </c>
      <c r="E73" s="57" t="s">
        <v>951</v>
      </c>
      <c r="F73" s="58"/>
      <c r="G73" s="58" t="s">
        <v>887</v>
      </c>
      <c r="H73" s="71" t="s">
        <v>674</v>
      </c>
      <c r="I73" s="69">
        <v>2127293</v>
      </c>
      <c r="J73" s="70">
        <v>3000000</v>
      </c>
      <c r="K73" s="70">
        <v>595303.83</v>
      </c>
      <c r="L73" s="70">
        <v>264387.84</v>
      </c>
      <c r="M73" s="69">
        <v>330915.99</v>
      </c>
      <c r="N73" s="112">
        <f t="shared" si="4"/>
        <v>2404696.17</v>
      </c>
      <c r="O73" s="37"/>
      <c r="P73" s="37"/>
    </row>
    <row r="74" spans="1:16" ht="30" customHeight="1">
      <c r="A74" s="64" t="s">
        <v>703</v>
      </c>
      <c r="B74" s="57" t="s">
        <v>961</v>
      </c>
      <c r="C74" s="57" t="s">
        <v>81</v>
      </c>
      <c r="D74" s="57" t="s">
        <v>255</v>
      </c>
      <c r="E74" s="57" t="s">
        <v>951</v>
      </c>
      <c r="F74" s="58"/>
      <c r="G74" s="58" t="s">
        <v>888</v>
      </c>
      <c r="H74" s="72" t="s">
        <v>896</v>
      </c>
      <c r="I74" s="69">
        <v>5500000</v>
      </c>
      <c r="J74" s="70">
        <v>5400000</v>
      </c>
      <c r="K74" s="70">
        <v>1000000</v>
      </c>
      <c r="L74" s="70">
        <v>0</v>
      </c>
      <c r="M74" s="69">
        <v>1000000</v>
      </c>
      <c r="N74" s="112">
        <f t="shared" si="4"/>
        <v>4400000</v>
      </c>
      <c r="O74" s="37"/>
      <c r="P74" s="37"/>
    </row>
    <row r="75" spans="1:16" ht="30" customHeight="1">
      <c r="A75" s="64" t="s">
        <v>703</v>
      </c>
      <c r="B75" s="57" t="s">
        <v>501</v>
      </c>
      <c r="C75" s="57" t="s">
        <v>503</v>
      </c>
      <c r="D75" s="57" t="s">
        <v>256</v>
      </c>
      <c r="E75" s="57" t="s">
        <v>951</v>
      </c>
      <c r="F75" s="58"/>
      <c r="G75" s="58" t="s">
        <v>889</v>
      </c>
      <c r="H75" s="72" t="s">
        <v>675</v>
      </c>
      <c r="I75" s="69">
        <v>7887768</v>
      </c>
      <c r="J75" s="70">
        <v>11700000</v>
      </c>
      <c r="K75" s="70">
        <v>5348542.61</v>
      </c>
      <c r="L75" s="70">
        <v>0</v>
      </c>
      <c r="M75" s="69">
        <v>5348542.61</v>
      </c>
      <c r="N75" s="112">
        <f t="shared" si="4"/>
        <v>6351457.39</v>
      </c>
      <c r="O75" s="37"/>
      <c r="P75" s="37"/>
    </row>
    <row r="76" spans="1:17" ht="39.75" customHeight="1">
      <c r="A76" s="238" t="s">
        <v>519</v>
      </c>
      <c r="B76" s="239"/>
      <c r="C76" s="239"/>
      <c r="D76" s="239"/>
      <c r="E76" s="239"/>
      <c r="F76" s="239"/>
      <c r="G76" s="239"/>
      <c r="H76" s="240"/>
      <c r="I76" s="248">
        <f aca="true" t="shared" si="15" ref="I76:N76">SUM(I77:I79)</f>
        <v>65003591</v>
      </c>
      <c r="J76" s="252">
        <f t="shared" si="15"/>
        <v>69535000</v>
      </c>
      <c r="K76" s="252">
        <f t="shared" si="15"/>
        <v>22011393.6</v>
      </c>
      <c r="L76" s="252">
        <f t="shared" si="15"/>
        <v>21271467.74</v>
      </c>
      <c r="M76" s="252">
        <f t="shared" si="15"/>
        <v>739925.8600000006</v>
      </c>
      <c r="N76" s="249">
        <f t="shared" si="15"/>
        <v>47523606.400000006</v>
      </c>
      <c r="O76" s="84"/>
      <c r="P76" s="84"/>
      <c r="Q76" s="25"/>
    </row>
    <row r="77" spans="1:16" ht="30" customHeight="1">
      <c r="A77" s="64" t="s">
        <v>703</v>
      </c>
      <c r="B77" s="57" t="s">
        <v>202</v>
      </c>
      <c r="C77" s="57" t="s">
        <v>229</v>
      </c>
      <c r="D77" s="57" t="s">
        <v>205</v>
      </c>
      <c r="E77" s="57" t="s">
        <v>951</v>
      </c>
      <c r="F77" s="58"/>
      <c r="G77" s="58" t="s">
        <v>0</v>
      </c>
      <c r="H77" s="72" t="s">
        <v>710</v>
      </c>
      <c r="I77" s="69">
        <v>37382416</v>
      </c>
      <c r="J77" s="70">
        <v>38085000</v>
      </c>
      <c r="K77" s="70">
        <v>12916842.08</v>
      </c>
      <c r="L77" s="70">
        <v>12522895.19</v>
      </c>
      <c r="M77" s="69">
        <v>393946.8900000006</v>
      </c>
      <c r="N77" s="112">
        <f t="shared" si="4"/>
        <v>25168157.92</v>
      </c>
      <c r="O77" s="37"/>
      <c r="P77" s="37"/>
    </row>
    <row r="78" spans="1:16" ht="30" customHeight="1">
      <c r="A78" s="64" t="s">
        <v>703</v>
      </c>
      <c r="B78" s="57" t="s">
        <v>203</v>
      </c>
      <c r="C78" s="57" t="s">
        <v>229</v>
      </c>
      <c r="D78" s="57" t="s">
        <v>206</v>
      </c>
      <c r="E78" s="57" t="s">
        <v>951</v>
      </c>
      <c r="F78" s="58"/>
      <c r="G78" s="58" t="s">
        <v>1</v>
      </c>
      <c r="H78" s="72" t="s">
        <v>711</v>
      </c>
      <c r="I78" s="69">
        <v>18377832</v>
      </c>
      <c r="J78" s="70">
        <v>19947000</v>
      </c>
      <c r="K78" s="70">
        <v>6216544.5200000005</v>
      </c>
      <c r="L78" s="70">
        <v>6004679.600000001</v>
      </c>
      <c r="M78" s="69">
        <v>211864.92</v>
      </c>
      <c r="N78" s="112">
        <f t="shared" si="4"/>
        <v>13730455.48</v>
      </c>
      <c r="O78" s="37"/>
      <c r="P78" s="37"/>
    </row>
    <row r="79" spans="1:16" ht="30" customHeight="1">
      <c r="A79" s="64" t="s">
        <v>703</v>
      </c>
      <c r="B79" s="57" t="s">
        <v>204</v>
      </c>
      <c r="C79" s="57" t="s">
        <v>229</v>
      </c>
      <c r="D79" s="57" t="s">
        <v>207</v>
      </c>
      <c r="E79" s="57" t="s">
        <v>951</v>
      </c>
      <c r="F79" s="58"/>
      <c r="G79" s="58" t="s">
        <v>2</v>
      </c>
      <c r="H79" s="71" t="s">
        <v>712</v>
      </c>
      <c r="I79" s="69">
        <v>9243343</v>
      </c>
      <c r="J79" s="70">
        <v>11503000</v>
      </c>
      <c r="K79" s="70">
        <v>2878007</v>
      </c>
      <c r="L79" s="70">
        <v>2743892.95</v>
      </c>
      <c r="M79" s="69">
        <v>134114.05</v>
      </c>
      <c r="N79" s="112">
        <f t="shared" si="4"/>
        <v>8624993</v>
      </c>
      <c r="O79" s="37"/>
      <c r="P79" s="37"/>
    </row>
    <row r="80" spans="1:16" ht="39.75" customHeight="1">
      <c r="A80" s="238" t="s">
        <v>302</v>
      </c>
      <c r="B80" s="239"/>
      <c r="C80" s="239"/>
      <c r="D80" s="239"/>
      <c r="E80" s="239"/>
      <c r="F80" s="239"/>
      <c r="G80" s="239"/>
      <c r="H80" s="240"/>
      <c r="I80" s="248">
        <f aca="true" t="shared" si="16" ref="I80:N80">SUM(I81)</f>
        <v>58007912</v>
      </c>
      <c r="J80" s="252">
        <f t="shared" si="16"/>
        <v>55440000</v>
      </c>
      <c r="K80" s="252">
        <f t="shared" si="16"/>
        <v>19142463.22</v>
      </c>
      <c r="L80" s="252">
        <f t="shared" si="16"/>
        <v>18932672</v>
      </c>
      <c r="M80" s="252">
        <f t="shared" si="16"/>
        <v>209791.2199999988</v>
      </c>
      <c r="N80" s="249">
        <f t="shared" si="16"/>
        <v>36297536.78</v>
      </c>
      <c r="O80" s="37"/>
      <c r="P80" s="37"/>
    </row>
    <row r="81" spans="1:16" ht="30" customHeight="1">
      <c r="A81" s="64" t="s">
        <v>703</v>
      </c>
      <c r="B81" s="57" t="s">
        <v>208</v>
      </c>
      <c r="C81" s="57" t="s">
        <v>229</v>
      </c>
      <c r="D81" s="57" t="s">
        <v>209</v>
      </c>
      <c r="E81" s="57" t="s">
        <v>951</v>
      </c>
      <c r="F81" s="58"/>
      <c r="G81" s="58" t="s">
        <v>3</v>
      </c>
      <c r="H81" s="72" t="s">
        <v>130</v>
      </c>
      <c r="I81" s="69">
        <v>58007912</v>
      </c>
      <c r="J81" s="70">
        <v>55440000</v>
      </c>
      <c r="K81" s="70">
        <v>19142463.22</v>
      </c>
      <c r="L81" s="70">
        <v>18932672</v>
      </c>
      <c r="M81" s="69">
        <v>209791.2199999988</v>
      </c>
      <c r="N81" s="112">
        <f t="shared" si="4"/>
        <v>36297536.78</v>
      </c>
      <c r="O81" s="37"/>
      <c r="P81" s="37"/>
    </row>
    <row r="82" spans="1:16" ht="39.75" customHeight="1">
      <c r="A82" s="238" t="s">
        <v>242</v>
      </c>
      <c r="B82" s="239"/>
      <c r="C82" s="239"/>
      <c r="D82" s="239"/>
      <c r="E82" s="239"/>
      <c r="F82" s="239"/>
      <c r="G82" s="239"/>
      <c r="H82" s="240"/>
      <c r="I82" s="248">
        <f aca="true" t="shared" si="17" ref="I82:N82">SUM(I83)</f>
        <v>16368</v>
      </c>
      <c r="J82" s="252">
        <f t="shared" si="17"/>
        <v>64968</v>
      </c>
      <c r="K82" s="252">
        <f t="shared" si="17"/>
        <v>64968</v>
      </c>
      <c r="L82" s="252">
        <f t="shared" si="17"/>
        <v>0</v>
      </c>
      <c r="M82" s="252">
        <f t="shared" si="17"/>
        <v>64968</v>
      </c>
      <c r="N82" s="249">
        <f t="shared" si="17"/>
        <v>0</v>
      </c>
      <c r="O82" s="84"/>
      <c r="P82" s="84"/>
    </row>
    <row r="83" spans="1:16" ht="30" customHeight="1">
      <c r="A83" s="64" t="s">
        <v>704</v>
      </c>
      <c r="B83" s="57" t="s">
        <v>938</v>
      </c>
      <c r="C83" s="57" t="s">
        <v>942</v>
      </c>
      <c r="D83" s="57" t="s">
        <v>950</v>
      </c>
      <c r="E83" s="57" t="s">
        <v>951</v>
      </c>
      <c r="F83" s="58"/>
      <c r="G83" s="58" t="s">
        <v>540</v>
      </c>
      <c r="H83" s="68" t="s">
        <v>45</v>
      </c>
      <c r="I83" s="69">
        <v>16368</v>
      </c>
      <c r="J83" s="70">
        <v>64968</v>
      </c>
      <c r="K83" s="70">
        <v>64968</v>
      </c>
      <c r="L83" s="70">
        <v>0</v>
      </c>
      <c r="M83" s="69">
        <v>64968</v>
      </c>
      <c r="N83" s="112">
        <f t="shared" si="4"/>
        <v>0</v>
      </c>
      <c r="O83" s="37"/>
      <c r="P83" s="37"/>
    </row>
    <row r="84" spans="1:16" ht="39.75" customHeight="1">
      <c r="A84" s="238" t="s">
        <v>31</v>
      </c>
      <c r="B84" s="239"/>
      <c r="C84" s="239"/>
      <c r="D84" s="239"/>
      <c r="E84" s="239"/>
      <c r="F84" s="239"/>
      <c r="G84" s="239"/>
      <c r="H84" s="240"/>
      <c r="I84" s="248">
        <f aca="true" t="shared" si="18" ref="I84:N84">SUM(I85:I102)</f>
        <v>79300934</v>
      </c>
      <c r="J84" s="248">
        <f t="shared" si="18"/>
        <v>386523816</v>
      </c>
      <c r="K84" s="248">
        <f t="shared" si="18"/>
        <v>0</v>
      </c>
      <c r="L84" s="248">
        <f t="shared" si="18"/>
        <v>0</v>
      </c>
      <c r="M84" s="248">
        <f t="shared" si="18"/>
        <v>0</v>
      </c>
      <c r="N84" s="249">
        <f t="shared" si="18"/>
        <v>386523816</v>
      </c>
      <c r="O84" s="37"/>
      <c r="P84" s="37"/>
    </row>
    <row r="85" spans="1:16" ht="30" customHeight="1">
      <c r="A85" s="64" t="s">
        <v>703</v>
      </c>
      <c r="B85" s="57" t="s">
        <v>223</v>
      </c>
      <c r="C85" s="57" t="s">
        <v>503</v>
      </c>
      <c r="D85" s="57" t="s">
        <v>253</v>
      </c>
      <c r="E85" s="57" t="s">
        <v>210</v>
      </c>
      <c r="F85" s="58"/>
      <c r="G85" s="58" t="s">
        <v>235</v>
      </c>
      <c r="H85" s="71" t="s">
        <v>870</v>
      </c>
      <c r="I85" s="69">
        <v>0</v>
      </c>
      <c r="J85" s="70">
        <v>0</v>
      </c>
      <c r="K85" s="70">
        <v>0</v>
      </c>
      <c r="L85" s="70">
        <v>0</v>
      </c>
      <c r="M85" s="69">
        <v>0</v>
      </c>
      <c r="N85" s="112">
        <f t="shared" si="4"/>
        <v>0</v>
      </c>
      <c r="O85" s="37"/>
      <c r="P85" s="37"/>
    </row>
    <row r="86" spans="1:16" ht="30" customHeight="1">
      <c r="A86" s="64" t="s">
        <v>703</v>
      </c>
      <c r="B86" s="57" t="s">
        <v>251</v>
      </c>
      <c r="C86" s="57" t="s">
        <v>210</v>
      </c>
      <c r="D86" s="57" t="s">
        <v>254</v>
      </c>
      <c r="E86" s="57" t="s">
        <v>735</v>
      </c>
      <c r="F86" s="58"/>
      <c r="G86" s="58" t="s">
        <v>561</v>
      </c>
      <c r="H86" s="71" t="s">
        <v>674</v>
      </c>
      <c r="I86" s="69">
        <v>0</v>
      </c>
      <c r="J86" s="70">
        <v>300000</v>
      </c>
      <c r="K86" s="70">
        <v>0</v>
      </c>
      <c r="L86" s="70">
        <v>0</v>
      </c>
      <c r="M86" s="69">
        <v>0</v>
      </c>
      <c r="N86" s="112">
        <f aca="true" t="shared" si="19" ref="N86:N102">SUM(J86-K86)</f>
        <v>300000</v>
      </c>
      <c r="O86" s="37"/>
      <c r="P86" s="37"/>
    </row>
    <row r="87" spans="1:16" ht="30" customHeight="1">
      <c r="A87" s="64" t="s">
        <v>703</v>
      </c>
      <c r="B87" s="57" t="s">
        <v>208</v>
      </c>
      <c r="C87" s="57" t="s">
        <v>951</v>
      </c>
      <c r="D87" s="57" t="s">
        <v>258</v>
      </c>
      <c r="E87" s="57" t="s">
        <v>260</v>
      </c>
      <c r="F87" s="58"/>
      <c r="G87" s="58" t="s">
        <v>236</v>
      </c>
      <c r="H87" s="71" t="s">
        <v>695</v>
      </c>
      <c r="I87" s="69">
        <v>0</v>
      </c>
      <c r="J87" s="70">
        <v>0</v>
      </c>
      <c r="K87" s="70">
        <v>0</v>
      </c>
      <c r="L87" s="70">
        <v>0</v>
      </c>
      <c r="M87" s="69">
        <v>0</v>
      </c>
      <c r="N87" s="112">
        <f t="shared" si="19"/>
        <v>0</v>
      </c>
      <c r="O87" s="37"/>
      <c r="P87" s="37"/>
    </row>
    <row r="88" spans="1:16" ht="30" customHeight="1">
      <c r="A88" s="64" t="s">
        <v>703</v>
      </c>
      <c r="B88" s="57" t="s">
        <v>489</v>
      </c>
      <c r="C88" s="57" t="s">
        <v>257</v>
      </c>
      <c r="D88" s="57" t="s">
        <v>259</v>
      </c>
      <c r="E88" s="57" t="s">
        <v>210</v>
      </c>
      <c r="F88" s="58"/>
      <c r="G88" s="58" t="s">
        <v>237</v>
      </c>
      <c r="H88" s="71" t="s">
        <v>897</v>
      </c>
      <c r="I88" s="69">
        <v>0</v>
      </c>
      <c r="J88" s="70">
        <v>0</v>
      </c>
      <c r="K88" s="70">
        <v>0</v>
      </c>
      <c r="L88" s="70">
        <v>0</v>
      </c>
      <c r="M88" s="69">
        <v>0</v>
      </c>
      <c r="N88" s="112">
        <f t="shared" si="19"/>
        <v>0</v>
      </c>
      <c r="O88" s="37"/>
      <c r="P88" s="37"/>
    </row>
    <row r="89" spans="1:16" ht="30" customHeight="1">
      <c r="A89" s="64" t="s">
        <v>703</v>
      </c>
      <c r="B89" s="57" t="s">
        <v>501</v>
      </c>
      <c r="C89" s="57" t="s">
        <v>210</v>
      </c>
      <c r="D89" s="57" t="s">
        <v>523</v>
      </c>
      <c r="E89" s="57" t="s">
        <v>736</v>
      </c>
      <c r="F89" s="58"/>
      <c r="G89" s="58" t="s">
        <v>282</v>
      </c>
      <c r="H89" s="71" t="s">
        <v>44</v>
      </c>
      <c r="I89" s="69">
        <v>0</v>
      </c>
      <c r="J89" s="70">
        <v>400000</v>
      </c>
      <c r="K89" s="70">
        <v>0</v>
      </c>
      <c r="L89" s="70">
        <v>0</v>
      </c>
      <c r="M89" s="69">
        <v>0</v>
      </c>
      <c r="N89" s="112">
        <f t="shared" si="19"/>
        <v>400000</v>
      </c>
      <c r="O89" s="37"/>
      <c r="P89" s="37"/>
    </row>
    <row r="90" spans="1:16" ht="30" customHeight="1">
      <c r="A90" s="64" t="s">
        <v>703</v>
      </c>
      <c r="B90" s="57" t="s">
        <v>501</v>
      </c>
      <c r="C90" s="57" t="s">
        <v>210</v>
      </c>
      <c r="D90" s="57" t="s">
        <v>521</v>
      </c>
      <c r="E90" s="57" t="s">
        <v>260</v>
      </c>
      <c r="F90" s="58"/>
      <c r="G90" s="58" t="s">
        <v>572</v>
      </c>
      <c r="H90" s="71" t="s">
        <v>44</v>
      </c>
      <c r="I90" s="69">
        <v>0</v>
      </c>
      <c r="J90" s="70">
        <v>500000</v>
      </c>
      <c r="K90" s="70">
        <v>0</v>
      </c>
      <c r="L90" s="70">
        <v>0</v>
      </c>
      <c r="M90" s="69">
        <v>0</v>
      </c>
      <c r="N90" s="112">
        <f>SUM(J90-K90)</f>
        <v>500000</v>
      </c>
      <c r="O90" s="37"/>
      <c r="P90" s="37"/>
    </row>
    <row r="91" spans="1:16" ht="30" customHeight="1">
      <c r="A91" s="64" t="s">
        <v>703</v>
      </c>
      <c r="B91" s="57" t="s">
        <v>490</v>
      </c>
      <c r="C91" s="57" t="s">
        <v>210</v>
      </c>
      <c r="D91" s="57" t="s">
        <v>524</v>
      </c>
      <c r="E91" s="57" t="s">
        <v>737</v>
      </c>
      <c r="F91" s="58"/>
      <c r="G91" s="58" t="s">
        <v>283</v>
      </c>
      <c r="H91" s="71" t="s">
        <v>918</v>
      </c>
      <c r="I91" s="69">
        <v>0</v>
      </c>
      <c r="J91" s="70">
        <v>740000</v>
      </c>
      <c r="K91" s="70">
        <v>0</v>
      </c>
      <c r="L91" s="70">
        <v>0</v>
      </c>
      <c r="M91" s="69">
        <v>0</v>
      </c>
      <c r="N91" s="112">
        <f t="shared" si="19"/>
        <v>740000</v>
      </c>
      <c r="O91" s="37"/>
      <c r="P91" s="37"/>
    </row>
    <row r="92" spans="1:16" ht="30" customHeight="1">
      <c r="A92" s="64" t="s">
        <v>703</v>
      </c>
      <c r="B92" s="57" t="s">
        <v>490</v>
      </c>
      <c r="C92" s="57" t="s">
        <v>210</v>
      </c>
      <c r="D92" s="57" t="s">
        <v>525</v>
      </c>
      <c r="E92" s="57" t="s">
        <v>227</v>
      </c>
      <c r="F92" s="58"/>
      <c r="G92" s="58" t="s">
        <v>571</v>
      </c>
      <c r="H92" s="71" t="s">
        <v>919</v>
      </c>
      <c r="I92" s="69">
        <v>1684000</v>
      </c>
      <c r="J92" s="70">
        <v>700000</v>
      </c>
      <c r="K92" s="70">
        <v>0</v>
      </c>
      <c r="L92" s="70">
        <v>0</v>
      </c>
      <c r="M92" s="69">
        <v>0</v>
      </c>
      <c r="N92" s="112">
        <f t="shared" si="19"/>
        <v>700000</v>
      </c>
      <c r="O92" s="37"/>
      <c r="P92" s="37"/>
    </row>
    <row r="93" spans="1:16" ht="30" customHeight="1">
      <c r="A93" s="64" t="s">
        <v>703</v>
      </c>
      <c r="B93" s="57" t="s">
        <v>490</v>
      </c>
      <c r="C93" s="57" t="s">
        <v>188</v>
      </c>
      <c r="D93" s="57" t="s">
        <v>189</v>
      </c>
      <c r="E93" s="57" t="s">
        <v>194</v>
      </c>
      <c r="F93" s="58"/>
      <c r="G93" s="58" t="s">
        <v>273</v>
      </c>
      <c r="H93" s="71" t="s">
        <v>864</v>
      </c>
      <c r="I93" s="69">
        <v>0</v>
      </c>
      <c r="J93" s="70">
        <v>30276800</v>
      </c>
      <c r="K93" s="70">
        <v>0</v>
      </c>
      <c r="L93" s="70">
        <v>0</v>
      </c>
      <c r="M93" s="69">
        <v>0</v>
      </c>
      <c r="N93" s="112">
        <f t="shared" si="19"/>
        <v>30276800</v>
      </c>
      <c r="O93" s="37"/>
      <c r="P93" s="37"/>
    </row>
    <row r="94" spans="1:16" ht="30" customHeight="1">
      <c r="A94" s="64" t="s">
        <v>703</v>
      </c>
      <c r="B94" s="57" t="s">
        <v>490</v>
      </c>
      <c r="C94" s="57" t="s">
        <v>188</v>
      </c>
      <c r="D94" s="57" t="s">
        <v>189</v>
      </c>
      <c r="E94" s="57" t="s">
        <v>979</v>
      </c>
      <c r="F94" s="58"/>
      <c r="G94" s="58" t="s">
        <v>279</v>
      </c>
      <c r="H94" s="71" t="s">
        <v>864</v>
      </c>
      <c r="I94" s="69">
        <v>3755059</v>
      </c>
      <c r="J94" s="70">
        <v>4205000</v>
      </c>
      <c r="K94" s="70">
        <v>0</v>
      </c>
      <c r="L94" s="70">
        <v>0</v>
      </c>
      <c r="M94" s="69">
        <v>0</v>
      </c>
      <c r="N94" s="112">
        <f t="shared" si="19"/>
        <v>4205000</v>
      </c>
      <c r="O94" s="37"/>
      <c r="P94" s="37"/>
    </row>
    <row r="95" spans="1:16" ht="30" customHeight="1">
      <c r="A95" s="64" t="s">
        <v>703</v>
      </c>
      <c r="B95" s="57" t="s">
        <v>490</v>
      </c>
      <c r="C95" s="57" t="s">
        <v>188</v>
      </c>
      <c r="D95" s="57" t="s">
        <v>190</v>
      </c>
      <c r="E95" s="57" t="s">
        <v>194</v>
      </c>
      <c r="F95" s="58"/>
      <c r="G95" s="58" t="s">
        <v>275</v>
      </c>
      <c r="H95" s="71" t="s">
        <v>865</v>
      </c>
      <c r="I95" s="69">
        <v>0</v>
      </c>
      <c r="J95" s="70">
        <v>10700000</v>
      </c>
      <c r="K95" s="70">
        <v>0</v>
      </c>
      <c r="L95" s="70">
        <v>0</v>
      </c>
      <c r="M95" s="69">
        <v>0</v>
      </c>
      <c r="N95" s="112">
        <f t="shared" si="19"/>
        <v>10700000</v>
      </c>
      <c r="O95" s="37"/>
      <c r="P95" s="37"/>
    </row>
    <row r="96" spans="1:16" ht="30" customHeight="1">
      <c r="A96" s="64" t="s">
        <v>703</v>
      </c>
      <c r="B96" s="57" t="s">
        <v>490</v>
      </c>
      <c r="C96" s="57" t="s">
        <v>188</v>
      </c>
      <c r="D96" s="57" t="s">
        <v>190</v>
      </c>
      <c r="E96" s="57" t="s">
        <v>979</v>
      </c>
      <c r="F96" s="58"/>
      <c r="G96" s="58" t="s">
        <v>280</v>
      </c>
      <c r="H96" s="71" t="s">
        <v>865</v>
      </c>
      <c r="I96" s="69">
        <v>660250</v>
      </c>
      <c r="J96" s="70">
        <v>26570000</v>
      </c>
      <c r="K96" s="70">
        <v>0</v>
      </c>
      <c r="L96" s="70">
        <v>0</v>
      </c>
      <c r="M96" s="69">
        <v>0</v>
      </c>
      <c r="N96" s="112">
        <f>SUM(J96-K96)</f>
        <v>26570000</v>
      </c>
      <c r="O96" s="37"/>
      <c r="P96" s="37"/>
    </row>
    <row r="97" spans="1:16" ht="30" customHeight="1">
      <c r="A97" s="64" t="s">
        <v>703</v>
      </c>
      <c r="B97" s="57" t="s">
        <v>490</v>
      </c>
      <c r="C97" s="57" t="s">
        <v>188</v>
      </c>
      <c r="D97" s="57" t="s">
        <v>191</v>
      </c>
      <c r="E97" s="57" t="s">
        <v>194</v>
      </c>
      <c r="F97" s="58"/>
      <c r="G97" s="58" t="s">
        <v>277</v>
      </c>
      <c r="H97" s="71" t="s">
        <v>866</v>
      </c>
      <c r="I97" s="69">
        <v>0</v>
      </c>
      <c r="J97" s="70">
        <v>36876000</v>
      </c>
      <c r="K97" s="70">
        <v>0</v>
      </c>
      <c r="L97" s="70">
        <v>0</v>
      </c>
      <c r="M97" s="69">
        <v>0</v>
      </c>
      <c r="N97" s="112">
        <f t="shared" si="19"/>
        <v>36876000</v>
      </c>
      <c r="O97" s="37"/>
      <c r="P97" s="37"/>
    </row>
    <row r="98" spans="1:16" ht="30" customHeight="1">
      <c r="A98" s="64" t="s">
        <v>703</v>
      </c>
      <c r="B98" s="57" t="s">
        <v>490</v>
      </c>
      <c r="C98" s="57" t="s">
        <v>188</v>
      </c>
      <c r="D98" s="57" t="s">
        <v>191</v>
      </c>
      <c r="E98" s="57" t="s">
        <v>979</v>
      </c>
      <c r="F98" s="58"/>
      <c r="G98" s="58" t="s">
        <v>281</v>
      </c>
      <c r="H98" s="71" t="s">
        <v>866</v>
      </c>
      <c r="I98" s="69">
        <v>10403174</v>
      </c>
      <c r="J98" s="70">
        <v>15342600</v>
      </c>
      <c r="K98" s="70">
        <v>0</v>
      </c>
      <c r="L98" s="70">
        <v>0</v>
      </c>
      <c r="M98" s="69">
        <v>0</v>
      </c>
      <c r="N98" s="112">
        <f>SUM(J98-K98)</f>
        <v>15342600</v>
      </c>
      <c r="O98" s="37"/>
      <c r="P98" s="37"/>
    </row>
    <row r="99" spans="1:16" ht="30" customHeight="1">
      <c r="A99" s="64" t="s">
        <v>703</v>
      </c>
      <c r="B99" s="57" t="s">
        <v>490</v>
      </c>
      <c r="C99" s="57" t="s">
        <v>188</v>
      </c>
      <c r="D99" s="57" t="s">
        <v>192</v>
      </c>
      <c r="E99" s="57" t="s">
        <v>194</v>
      </c>
      <c r="F99" s="58"/>
      <c r="G99" s="58" t="s">
        <v>515</v>
      </c>
      <c r="H99" s="71" t="s">
        <v>868</v>
      </c>
      <c r="I99" s="69">
        <v>579142</v>
      </c>
      <c r="J99" s="70">
        <v>20000000</v>
      </c>
      <c r="K99" s="70">
        <v>0</v>
      </c>
      <c r="L99" s="70">
        <v>0</v>
      </c>
      <c r="M99" s="69">
        <v>0</v>
      </c>
      <c r="N99" s="112">
        <f t="shared" si="19"/>
        <v>20000000</v>
      </c>
      <c r="O99" s="37"/>
      <c r="P99" s="37"/>
    </row>
    <row r="100" spans="1:16" ht="30" customHeight="1">
      <c r="A100" s="64" t="s">
        <v>703</v>
      </c>
      <c r="B100" s="57" t="s">
        <v>490</v>
      </c>
      <c r="C100" s="57" t="s">
        <v>188</v>
      </c>
      <c r="D100" s="57" t="s">
        <v>192</v>
      </c>
      <c r="E100" s="57" t="s">
        <v>979</v>
      </c>
      <c r="F100" s="58"/>
      <c r="G100" s="58" t="s">
        <v>738</v>
      </c>
      <c r="H100" s="71" t="s">
        <v>868</v>
      </c>
      <c r="I100" s="69">
        <v>6311960</v>
      </c>
      <c r="J100" s="70">
        <v>10070000</v>
      </c>
      <c r="K100" s="70">
        <v>0</v>
      </c>
      <c r="L100" s="70">
        <v>0</v>
      </c>
      <c r="M100" s="69">
        <v>0</v>
      </c>
      <c r="N100" s="112">
        <f t="shared" si="19"/>
        <v>10070000</v>
      </c>
      <c r="O100" s="37"/>
      <c r="P100" s="37"/>
    </row>
    <row r="101" spans="1:16" ht="30" customHeight="1">
      <c r="A101" s="64" t="s">
        <v>703</v>
      </c>
      <c r="B101" s="57" t="s">
        <v>490</v>
      </c>
      <c r="C101" s="57" t="s">
        <v>188</v>
      </c>
      <c r="D101" s="57" t="s">
        <v>193</v>
      </c>
      <c r="E101" s="57" t="s">
        <v>739</v>
      </c>
      <c r="F101" s="58"/>
      <c r="G101" s="58" t="s">
        <v>516</v>
      </c>
      <c r="H101" s="68" t="s">
        <v>46</v>
      </c>
      <c r="I101" s="69">
        <v>55907349</v>
      </c>
      <c r="J101" s="70">
        <v>229843416</v>
      </c>
      <c r="K101" s="70">
        <v>0</v>
      </c>
      <c r="L101" s="70">
        <v>0</v>
      </c>
      <c r="M101" s="69">
        <v>0</v>
      </c>
      <c r="N101" s="112">
        <f t="shared" si="19"/>
        <v>229843416</v>
      </c>
      <c r="O101" s="37"/>
      <c r="P101" s="37"/>
    </row>
    <row r="102" spans="1:16" ht="30" customHeight="1">
      <c r="A102" s="64" t="s">
        <v>703</v>
      </c>
      <c r="B102" s="57" t="s">
        <v>489</v>
      </c>
      <c r="C102" s="57" t="s">
        <v>491</v>
      </c>
      <c r="D102" s="57" t="s">
        <v>492</v>
      </c>
      <c r="E102" s="57" t="s">
        <v>260</v>
      </c>
      <c r="F102" s="58"/>
      <c r="G102" s="58" t="s">
        <v>138</v>
      </c>
      <c r="H102" s="71" t="s">
        <v>836</v>
      </c>
      <c r="I102" s="69">
        <v>0</v>
      </c>
      <c r="J102" s="70">
        <v>0</v>
      </c>
      <c r="K102" s="70">
        <v>0</v>
      </c>
      <c r="L102" s="70">
        <v>0</v>
      </c>
      <c r="M102" s="69">
        <v>0</v>
      </c>
      <c r="N102" s="112">
        <f t="shared" si="19"/>
        <v>0</v>
      </c>
      <c r="O102" s="37"/>
      <c r="P102" s="37"/>
    </row>
    <row r="103" spans="1:16" ht="15" customHeight="1" thickBot="1">
      <c r="A103" s="254"/>
      <c r="B103" s="255"/>
      <c r="C103" s="255"/>
      <c r="D103" s="255"/>
      <c r="E103" s="255"/>
      <c r="F103" s="255"/>
      <c r="G103" s="255"/>
      <c r="H103" s="256"/>
      <c r="I103" s="257"/>
      <c r="J103" s="257"/>
      <c r="K103" s="257"/>
      <c r="L103" s="257"/>
      <c r="M103" s="257"/>
      <c r="N103" s="258"/>
      <c r="O103" s="37"/>
      <c r="P103" s="37"/>
    </row>
    <row r="104" spans="1:16" ht="27" thickTop="1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56"/>
      <c r="N104" s="36"/>
      <c r="O104" s="37"/>
      <c r="P104" s="37"/>
    </row>
    <row r="105" spans="1:13" ht="26.25">
      <c r="A105" s="3"/>
      <c r="B105" s="3"/>
      <c r="C105" s="3"/>
      <c r="D105" s="3"/>
      <c r="E105" s="3"/>
      <c r="F105" s="3"/>
      <c r="G105" s="3"/>
      <c r="H105" s="1"/>
      <c r="I105" s="4"/>
      <c r="J105" s="1"/>
      <c r="K105" s="1"/>
      <c r="L105" s="1"/>
      <c r="M105" s="1"/>
    </row>
    <row r="106" spans="1:13" ht="25.5">
      <c r="A106" s="3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</row>
    <row r="107" spans="1:13" ht="25.5">
      <c r="A107" s="3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</row>
    <row r="108" spans="1:13" ht="25.5">
      <c r="A108" s="3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</row>
    <row r="109" spans="1:13" ht="25.5">
      <c r="A109" s="3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</row>
    <row r="110" spans="1:13" ht="25.5">
      <c r="A110" s="3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</row>
    <row r="111" spans="1:13" ht="25.5">
      <c r="A111" s="3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</row>
    <row r="112" spans="1:13" ht="25.5">
      <c r="A112" s="3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</row>
    <row r="113" spans="1:13" ht="25.5">
      <c r="A113" s="3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</row>
    <row r="114" spans="1:13" ht="25.5">
      <c r="A114" s="3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</row>
    <row r="115" spans="1:13" ht="25.5">
      <c r="A115" s="3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</row>
    <row r="116" spans="1:13" ht="25.5">
      <c r="A116" s="3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</row>
    <row r="117" spans="1:13" ht="25.5">
      <c r="A117" s="3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</row>
    <row r="118" spans="1:13" ht="25.5">
      <c r="A118" s="3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</row>
    <row r="119" spans="1:13" ht="25.5">
      <c r="A119" s="3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</row>
    <row r="120" spans="1:13" ht="25.5">
      <c r="A120" s="3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</row>
    <row r="121" spans="1:13" ht="25.5">
      <c r="A121" s="3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</row>
    <row r="122" spans="1:13" ht="25.5">
      <c r="A122" s="3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</row>
    <row r="123" spans="1:13" ht="25.5">
      <c r="A123" s="3"/>
      <c r="B123" s="3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</row>
    <row r="124" spans="1:13" ht="25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25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25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25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25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25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25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25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5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25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25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25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25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25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25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25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25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25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25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25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25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25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25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25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25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25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25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25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25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25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25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25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25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25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25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25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25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25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25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5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25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25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25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5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25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25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25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25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25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25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25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25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25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25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25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25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25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25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25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25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25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25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25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25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25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25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25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25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25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25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25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25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25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5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25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25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25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5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25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25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25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25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25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5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25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25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25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25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25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25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25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25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25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25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25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25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25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25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25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25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25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25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25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25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25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25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25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25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25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25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25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25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25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25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25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25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25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25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25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25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25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25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25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25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5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25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25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25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25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25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25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25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25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25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25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25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25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25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25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25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25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25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25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25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25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25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25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25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5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25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25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25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25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25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25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25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25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25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25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25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25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25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25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25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25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5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25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25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25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25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25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25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25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2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2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2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2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2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2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2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2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2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2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2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2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2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2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2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2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2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2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2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2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2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2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2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2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2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2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2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2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2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2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2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2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2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2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2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2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2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2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2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2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2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2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2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2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2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2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2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2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2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2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2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2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2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2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2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2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2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2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2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2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2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2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2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2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2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2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2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2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2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2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2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2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2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2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2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2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2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2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2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2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2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2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2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2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2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2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2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2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2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2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2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2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2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2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2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2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2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2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2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2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2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2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2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2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2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2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2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2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2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2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2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2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2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2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2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2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2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2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2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2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2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2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2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2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2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2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2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2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2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2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2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2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2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2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2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2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2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2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2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2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2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2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2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2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2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2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2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2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2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2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2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2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2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2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2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2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2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2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2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2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2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2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2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2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2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2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2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2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2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2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2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2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2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2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2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2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2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2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2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2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2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2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2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2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2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2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2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2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2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2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2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2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2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2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2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2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2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2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2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2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2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2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2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2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2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2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2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2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2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2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2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2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2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2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2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2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2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2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2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2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2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2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2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2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2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2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2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2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2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2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2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2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2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2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2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2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2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2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2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2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2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2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2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2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2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2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2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2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2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2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2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2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2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2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2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2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2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2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2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2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2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2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2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2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2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2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2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2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2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2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2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2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2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2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2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2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2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25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25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25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</sheetData>
  <mergeCells count="6">
    <mergeCell ref="A3:N3"/>
    <mergeCell ref="J8:N8"/>
    <mergeCell ref="A5:H5"/>
    <mergeCell ref="H8:H10"/>
    <mergeCell ref="A8:F10"/>
    <mergeCell ref="A7:H7"/>
  </mergeCells>
  <printOptions horizontalCentered="1"/>
  <pageMargins left="0" right="0" top="0.3937007874015748" bottom="0.2755905511811024" header="0" footer="0"/>
  <pageSetup horizontalDpi="600" verticalDpi="600" orientation="landscape" paperSize="9" scale="40" r:id="rId1"/>
  <headerFooter alignWithMargins="0">
    <oddFooter>&amp;L&amp;14Emissão: &amp;D  às &amp;T&amp;C&amp;14&amp;P /&amp;N&amp;R&amp;"Arial,Negrito"&amp;12CAA/2003/Grandes Grupos/&amp;F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42"/>
  <sheetViews>
    <sheetView zoomScale="50" zoomScaleNormal="50" workbookViewId="0" topLeftCell="H1">
      <selection activeCell="I11" sqref="I11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4" width="9.7109375" style="0" customWidth="1"/>
    <col min="5" max="5" width="22.28125" style="0" customWidth="1"/>
    <col min="6" max="6" width="21.421875" style="0" hidden="1" customWidth="1"/>
    <col min="7" max="7" width="108.57421875" style="0" customWidth="1"/>
    <col min="8" max="8" width="35.00390625" style="0" customWidth="1"/>
    <col min="9" max="12" width="30.7109375" style="0" customWidth="1"/>
    <col min="13" max="13" width="30.7109375" style="2" customWidth="1"/>
    <col min="15" max="15" width="24.8515625" style="0" customWidth="1"/>
  </cols>
  <sheetData>
    <row r="1" spans="1:13" ht="39.75" customHeight="1">
      <c r="A1" s="129" t="s">
        <v>214</v>
      </c>
      <c r="B1" s="5"/>
      <c r="C1" s="5"/>
      <c r="D1" s="5"/>
      <c r="E1" s="5"/>
      <c r="F1" s="5"/>
      <c r="G1" s="85"/>
      <c r="H1" s="86"/>
      <c r="I1" s="86"/>
      <c r="J1" s="86"/>
      <c r="K1" s="217"/>
      <c r="L1" s="87"/>
      <c r="M1" s="86"/>
    </row>
    <row r="2" spans="1:13" ht="30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217"/>
      <c r="L2" s="87"/>
      <c r="M2" s="86"/>
    </row>
    <row r="3" spans="1:13" ht="39.75" customHeight="1">
      <c r="A3" s="287" t="s">
        <v>968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24.7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208"/>
      <c r="L4" s="87"/>
      <c r="M4" s="86"/>
    </row>
    <row r="5" spans="1:13" ht="42.75" customHeight="1">
      <c r="A5" s="299" t="s">
        <v>447</v>
      </c>
      <c r="B5" s="299"/>
      <c r="C5" s="299"/>
      <c r="D5" s="299"/>
      <c r="E5" s="299"/>
      <c r="F5" s="299"/>
      <c r="G5" s="299"/>
      <c r="H5" s="90"/>
      <c r="I5" s="90"/>
      <c r="J5" s="90"/>
      <c r="K5" s="90"/>
      <c r="L5" s="90"/>
      <c r="M5" s="90"/>
    </row>
    <row r="6" spans="1:13" ht="11.25" customHeight="1">
      <c r="A6" s="90"/>
      <c r="B6" s="90"/>
      <c r="C6" s="90"/>
      <c r="D6" s="90"/>
      <c r="E6" s="90"/>
      <c r="F6" s="90"/>
      <c r="G6" s="90"/>
      <c r="H6" s="91"/>
      <c r="I6" s="89"/>
      <c r="J6" s="89"/>
      <c r="K6" s="89"/>
      <c r="L6" s="87"/>
      <c r="M6" s="86"/>
    </row>
    <row r="7" spans="1:13" ht="39.75" customHeight="1" thickBot="1">
      <c r="A7" s="299" t="str">
        <f>+'De Para Anss '!A6:G6</f>
        <v>Posição: ABRIL 2003(Atualizado até 30.04.2003)</v>
      </c>
      <c r="B7" s="299"/>
      <c r="C7" s="299"/>
      <c r="D7" s="299"/>
      <c r="E7" s="299"/>
      <c r="F7" s="299"/>
      <c r="G7" s="299"/>
      <c r="H7" s="91"/>
      <c r="I7" s="109"/>
      <c r="J7" s="109"/>
      <c r="K7" s="92"/>
      <c r="L7" s="92"/>
      <c r="M7" s="132" t="s">
        <v>448</v>
      </c>
    </row>
    <row r="8" spans="1:13" s="1" customFormat="1" ht="34.5" customHeight="1" thickBot="1" thickTop="1">
      <c r="A8" s="289" t="s">
        <v>977</v>
      </c>
      <c r="B8" s="290"/>
      <c r="C8" s="290"/>
      <c r="D8" s="290"/>
      <c r="E8" s="291"/>
      <c r="F8" s="134"/>
      <c r="G8" s="309" t="s">
        <v>696</v>
      </c>
      <c r="H8" s="33" t="s">
        <v>690</v>
      </c>
      <c r="I8" s="298" t="s">
        <v>305</v>
      </c>
      <c r="J8" s="298"/>
      <c r="K8" s="298"/>
      <c r="L8" s="298"/>
      <c r="M8" s="298"/>
    </row>
    <row r="9" spans="1:13" s="1" customFormat="1" ht="34.5" customHeight="1" thickTop="1">
      <c r="A9" s="292"/>
      <c r="B9" s="293"/>
      <c r="C9" s="293"/>
      <c r="D9" s="293"/>
      <c r="E9" s="294"/>
      <c r="F9" s="136"/>
      <c r="G9" s="310"/>
      <c r="H9" s="26">
        <v>2002</v>
      </c>
      <c r="I9" s="33" t="s">
        <v>304</v>
      </c>
      <c r="J9" s="33" t="s">
        <v>211</v>
      </c>
      <c r="K9" s="33" t="s">
        <v>212</v>
      </c>
      <c r="L9" s="33" t="s">
        <v>220</v>
      </c>
      <c r="M9" s="33" t="s">
        <v>213</v>
      </c>
    </row>
    <row r="10" spans="1:13" s="1" customFormat="1" ht="34.5" customHeight="1" thickBot="1">
      <c r="A10" s="295"/>
      <c r="B10" s="296"/>
      <c r="C10" s="296"/>
      <c r="D10" s="296"/>
      <c r="E10" s="297"/>
      <c r="F10" s="137"/>
      <c r="G10" s="311"/>
      <c r="H10" s="27" t="s">
        <v>218</v>
      </c>
      <c r="I10" s="27" t="s">
        <v>217</v>
      </c>
      <c r="J10" s="27" t="s">
        <v>216</v>
      </c>
      <c r="K10" s="27" t="s">
        <v>215</v>
      </c>
      <c r="L10" s="27" t="s">
        <v>222</v>
      </c>
      <c r="M10" s="27" t="s">
        <v>221</v>
      </c>
    </row>
    <row r="11" spans="1:13" s="1" customFormat="1" ht="9.75" customHeight="1" thickBot="1" thickTop="1">
      <c r="A11" s="118"/>
      <c r="B11" s="118"/>
      <c r="C11" s="118"/>
      <c r="D11" s="118"/>
      <c r="E11" s="118"/>
      <c r="F11" s="118"/>
      <c r="G11" s="118"/>
      <c r="H11" s="119"/>
      <c r="I11" s="120"/>
      <c r="J11" s="120"/>
      <c r="K11" s="120"/>
      <c r="L11" s="120"/>
      <c r="M11" s="120"/>
    </row>
    <row r="12" spans="1:13" s="106" customFormat="1" ht="39.75" customHeight="1" thickTop="1">
      <c r="A12" s="259" t="s">
        <v>449</v>
      </c>
      <c r="B12" s="260"/>
      <c r="C12" s="260"/>
      <c r="D12" s="260"/>
      <c r="E12" s="260"/>
      <c r="F12" s="260"/>
      <c r="G12" s="261"/>
      <c r="H12" s="246">
        <f aca="true" t="shared" si="0" ref="H12:M12">SUM(H16+H25+H28+H33+H35+H40+H49+H51+H53+H69+H71+H74+H76+H84+H132+H134+H139+H152+H156+H159+H161+H163+H166+H168+H179+H181+H183+H192+H194+H199+H205+H208+H212+H214)</f>
        <v>24189454324</v>
      </c>
      <c r="I12" s="246">
        <f t="shared" si="0"/>
        <v>26666605387</v>
      </c>
      <c r="J12" s="246">
        <f t="shared" si="0"/>
        <v>8484751423.619999</v>
      </c>
      <c r="K12" s="246">
        <f t="shared" si="0"/>
        <v>7016276480.12</v>
      </c>
      <c r="L12" s="246">
        <f t="shared" si="0"/>
        <v>1468474943.4999998</v>
      </c>
      <c r="M12" s="247">
        <f t="shared" si="0"/>
        <v>18181853963.379997</v>
      </c>
    </row>
    <row r="13" spans="1:13" s="106" customFormat="1" ht="39.75" customHeight="1">
      <c r="A13" s="263" t="s">
        <v>450</v>
      </c>
      <c r="B13" s="264"/>
      <c r="C13" s="264"/>
      <c r="D13" s="264"/>
      <c r="E13" s="264"/>
      <c r="F13" s="264"/>
      <c r="G13" s="265"/>
      <c r="H13" s="248">
        <f aca="true" t="shared" si="1" ref="H13:M13">SUM(H28+H33+H35+H40+H49+H51+H53+H69+H71+H74+H76+H84+H132+H134+H139+H152+H156+H159+H161+H163+H166+H168+H179+H181+H183+H192+H194+H199+H205+H208+H212+H214)</f>
        <v>20019223089</v>
      </c>
      <c r="I13" s="248">
        <f t="shared" si="1"/>
        <v>22631852946</v>
      </c>
      <c r="J13" s="248">
        <f t="shared" si="1"/>
        <v>7205974993.879999</v>
      </c>
      <c r="K13" s="248">
        <f t="shared" si="1"/>
        <v>5788542936.450001</v>
      </c>
      <c r="L13" s="248">
        <f t="shared" si="1"/>
        <v>1417432057.4299996</v>
      </c>
      <c r="M13" s="249">
        <f t="shared" si="1"/>
        <v>15425877952.12</v>
      </c>
    </row>
    <row r="14" spans="1:13" s="106" customFormat="1" ht="39.75" customHeight="1">
      <c r="A14" s="263" t="s">
        <v>440</v>
      </c>
      <c r="B14" s="264"/>
      <c r="C14" s="264"/>
      <c r="D14" s="264"/>
      <c r="E14" s="264"/>
      <c r="F14" s="264"/>
      <c r="G14" s="265"/>
      <c r="H14" s="248">
        <f>SUM(H33+H165)</f>
        <v>251999968</v>
      </c>
      <c r="I14" s="248">
        <v>0</v>
      </c>
      <c r="J14" s="248">
        <v>0</v>
      </c>
      <c r="K14" s="248">
        <v>0</v>
      </c>
      <c r="L14" s="248">
        <v>0</v>
      </c>
      <c r="M14" s="249">
        <v>0</v>
      </c>
    </row>
    <row r="15" spans="1:13" s="1" customFormat="1" ht="9.75" customHeight="1">
      <c r="A15" s="114"/>
      <c r="B15" s="94"/>
      <c r="C15" s="94"/>
      <c r="D15" s="94"/>
      <c r="E15" s="94"/>
      <c r="F15" s="94"/>
      <c r="G15" s="94"/>
      <c r="H15" s="95"/>
      <c r="I15" s="96"/>
      <c r="J15" s="95"/>
      <c r="K15" s="95"/>
      <c r="L15" s="95"/>
      <c r="M15" s="115"/>
    </row>
    <row r="16" spans="1:13" s="106" customFormat="1" ht="39.75" customHeight="1">
      <c r="A16" s="238" t="s">
        <v>578</v>
      </c>
      <c r="B16" s="239"/>
      <c r="C16" s="239"/>
      <c r="D16" s="239"/>
      <c r="E16" s="239"/>
      <c r="F16" s="239"/>
      <c r="G16" s="240"/>
      <c r="H16" s="248">
        <f aca="true" t="shared" si="2" ref="H16:M16">SUM(H17:H24)</f>
        <v>3799794880</v>
      </c>
      <c r="I16" s="252">
        <f t="shared" si="2"/>
        <v>3520559493</v>
      </c>
      <c r="J16" s="252">
        <f t="shared" si="2"/>
        <v>1138093107.14</v>
      </c>
      <c r="K16" s="252">
        <f t="shared" si="2"/>
        <v>1087050221.07</v>
      </c>
      <c r="L16" s="252">
        <f t="shared" si="2"/>
        <v>51042886.06999999</v>
      </c>
      <c r="M16" s="249">
        <f t="shared" si="2"/>
        <v>2382466385.8599997</v>
      </c>
    </row>
    <row r="17" spans="1:13" s="1" customFormat="1" ht="30" customHeight="1">
      <c r="A17" s="116" t="s">
        <v>702</v>
      </c>
      <c r="B17" s="113" t="s">
        <v>705</v>
      </c>
      <c r="C17" s="113" t="s">
        <v>939</v>
      </c>
      <c r="D17" s="113" t="s">
        <v>943</v>
      </c>
      <c r="E17" s="97" t="s">
        <v>951</v>
      </c>
      <c r="F17" s="97" t="s">
        <v>442</v>
      </c>
      <c r="G17" s="98" t="s">
        <v>693</v>
      </c>
      <c r="H17" s="99">
        <v>2029021093</v>
      </c>
      <c r="I17" s="100">
        <v>1850059465</v>
      </c>
      <c r="J17" s="100">
        <v>615831016.22</v>
      </c>
      <c r="K17" s="100">
        <v>587872133.34</v>
      </c>
      <c r="L17" s="99">
        <v>27958882.879999995</v>
      </c>
      <c r="M17" s="117">
        <f>SUM(I17-J17)</f>
        <v>1234228448.78</v>
      </c>
    </row>
    <row r="18" spans="1:13" s="1" customFormat="1" ht="30" customHeight="1">
      <c r="A18" s="116" t="s">
        <v>703</v>
      </c>
      <c r="B18" s="113" t="s">
        <v>706</v>
      </c>
      <c r="C18" s="113" t="s">
        <v>940</v>
      </c>
      <c r="D18" s="113" t="s">
        <v>944</v>
      </c>
      <c r="E18" s="97" t="s">
        <v>951</v>
      </c>
      <c r="F18" s="97" t="s">
        <v>441</v>
      </c>
      <c r="G18" s="98" t="s">
        <v>579</v>
      </c>
      <c r="H18" s="99">
        <v>1550948153</v>
      </c>
      <c r="I18" s="100">
        <v>1463250028</v>
      </c>
      <c r="J18" s="100">
        <v>457655817.24</v>
      </c>
      <c r="K18" s="100">
        <v>436479291.86</v>
      </c>
      <c r="L18" s="99">
        <v>21176525.379999995</v>
      </c>
      <c r="M18" s="117">
        <f aca="true" t="shared" si="3" ref="M18:M77">SUM(I18-J18)</f>
        <v>1005594210.76</v>
      </c>
    </row>
    <row r="19" spans="1:13" s="1" customFormat="1" ht="30" customHeight="1">
      <c r="A19" s="116" t="s">
        <v>703</v>
      </c>
      <c r="B19" s="113" t="s">
        <v>706</v>
      </c>
      <c r="C19" s="113" t="s">
        <v>940</v>
      </c>
      <c r="D19" s="113" t="s">
        <v>945</v>
      </c>
      <c r="E19" s="97" t="s">
        <v>951</v>
      </c>
      <c r="F19" s="97" t="s">
        <v>4</v>
      </c>
      <c r="G19" s="98" t="s">
        <v>694</v>
      </c>
      <c r="H19" s="99">
        <v>0</v>
      </c>
      <c r="I19" s="100">
        <v>0</v>
      </c>
      <c r="J19" s="100">
        <v>0</v>
      </c>
      <c r="K19" s="100">
        <v>0</v>
      </c>
      <c r="L19" s="99">
        <v>0</v>
      </c>
      <c r="M19" s="117">
        <f t="shared" si="3"/>
        <v>0</v>
      </c>
    </row>
    <row r="20" spans="1:13" s="1" customFormat="1" ht="30" customHeight="1">
      <c r="A20" s="116" t="s">
        <v>703</v>
      </c>
      <c r="B20" s="113" t="s">
        <v>489</v>
      </c>
      <c r="C20" s="113" t="s">
        <v>261</v>
      </c>
      <c r="D20" s="113" t="s">
        <v>262</v>
      </c>
      <c r="E20" s="97" t="s">
        <v>39</v>
      </c>
      <c r="F20" s="97" t="s">
        <v>390</v>
      </c>
      <c r="G20" s="101" t="s">
        <v>802</v>
      </c>
      <c r="H20" s="99">
        <v>89530378</v>
      </c>
      <c r="I20" s="100">
        <v>83750000</v>
      </c>
      <c r="J20" s="100">
        <v>26490428</v>
      </c>
      <c r="K20" s="100">
        <v>25687524.86</v>
      </c>
      <c r="L20" s="99">
        <v>802903.1400000006</v>
      </c>
      <c r="M20" s="117">
        <f t="shared" si="3"/>
        <v>57259572</v>
      </c>
    </row>
    <row r="21" spans="1:13" s="1" customFormat="1" ht="30" customHeight="1">
      <c r="A21" s="116" t="s">
        <v>703</v>
      </c>
      <c r="B21" s="113" t="s">
        <v>489</v>
      </c>
      <c r="C21" s="113" t="s">
        <v>257</v>
      </c>
      <c r="D21" s="113" t="s">
        <v>263</v>
      </c>
      <c r="E21" s="97" t="s">
        <v>475</v>
      </c>
      <c r="F21" s="97" t="s">
        <v>383</v>
      </c>
      <c r="G21" s="98" t="s">
        <v>803</v>
      </c>
      <c r="H21" s="99">
        <v>12832781</v>
      </c>
      <c r="I21" s="100">
        <v>12800000</v>
      </c>
      <c r="J21" s="100">
        <v>3774523.03</v>
      </c>
      <c r="K21" s="100">
        <v>3599441.31</v>
      </c>
      <c r="L21" s="99">
        <v>175081.72</v>
      </c>
      <c r="M21" s="117">
        <f t="shared" si="3"/>
        <v>9025476.97</v>
      </c>
    </row>
    <row r="22" spans="1:13" s="1" customFormat="1" ht="30" customHeight="1">
      <c r="A22" s="116" t="s">
        <v>703</v>
      </c>
      <c r="B22" s="113" t="s">
        <v>489</v>
      </c>
      <c r="C22" s="113" t="s">
        <v>257</v>
      </c>
      <c r="D22" s="113" t="s">
        <v>263</v>
      </c>
      <c r="E22" s="97" t="s">
        <v>950</v>
      </c>
      <c r="F22" s="97" t="s">
        <v>384</v>
      </c>
      <c r="G22" s="98" t="s">
        <v>804</v>
      </c>
      <c r="H22" s="99">
        <v>60353951</v>
      </c>
      <c r="I22" s="100">
        <v>57000000</v>
      </c>
      <c r="J22" s="100">
        <v>17365340.96</v>
      </c>
      <c r="K22" s="100">
        <v>16896753</v>
      </c>
      <c r="L22" s="99">
        <v>468587.9600000009</v>
      </c>
      <c r="M22" s="117">
        <f t="shared" si="3"/>
        <v>39634659.04</v>
      </c>
    </row>
    <row r="23" spans="1:13" s="1" customFormat="1" ht="30" customHeight="1">
      <c r="A23" s="116" t="s">
        <v>703</v>
      </c>
      <c r="B23" s="113" t="s">
        <v>489</v>
      </c>
      <c r="C23" s="113" t="s">
        <v>257</v>
      </c>
      <c r="D23" s="113" t="s">
        <v>263</v>
      </c>
      <c r="E23" s="97" t="s">
        <v>476</v>
      </c>
      <c r="F23" s="97" t="s">
        <v>385</v>
      </c>
      <c r="G23" s="98" t="s">
        <v>805</v>
      </c>
      <c r="H23" s="99">
        <v>13087322</v>
      </c>
      <c r="I23" s="100">
        <v>13000000</v>
      </c>
      <c r="J23" s="100">
        <v>3905424</v>
      </c>
      <c r="K23" s="100">
        <v>3801077.41</v>
      </c>
      <c r="L23" s="99">
        <v>104346.59</v>
      </c>
      <c r="M23" s="117">
        <f t="shared" si="3"/>
        <v>9094576</v>
      </c>
    </row>
    <row r="24" spans="1:13" s="1" customFormat="1" ht="30" customHeight="1">
      <c r="A24" s="116" t="s">
        <v>703</v>
      </c>
      <c r="B24" s="113" t="s">
        <v>489</v>
      </c>
      <c r="C24" s="113" t="s">
        <v>257</v>
      </c>
      <c r="D24" s="113" t="s">
        <v>263</v>
      </c>
      <c r="E24" s="97" t="s">
        <v>503</v>
      </c>
      <c r="F24" s="97" t="s">
        <v>974</v>
      </c>
      <c r="G24" s="98" t="s">
        <v>806</v>
      </c>
      <c r="H24" s="99">
        <v>44021202</v>
      </c>
      <c r="I24" s="100">
        <v>40700000</v>
      </c>
      <c r="J24" s="100">
        <v>13070557.69</v>
      </c>
      <c r="K24" s="100">
        <v>12713999.290000001</v>
      </c>
      <c r="L24" s="99">
        <v>356558.3999999985</v>
      </c>
      <c r="M24" s="117">
        <f t="shared" si="3"/>
        <v>27629442.310000002</v>
      </c>
    </row>
    <row r="25" spans="1:13" s="106" customFormat="1" ht="39.75" customHeight="1">
      <c r="A25" s="238" t="s">
        <v>186</v>
      </c>
      <c r="B25" s="239"/>
      <c r="C25" s="239"/>
      <c r="D25" s="239"/>
      <c r="E25" s="239"/>
      <c r="F25" s="239"/>
      <c r="G25" s="240"/>
      <c r="H25" s="248">
        <f aca="true" t="shared" si="4" ref="H25:M25">SUM(H26:H27)</f>
        <v>370436355</v>
      </c>
      <c r="I25" s="252">
        <f t="shared" si="4"/>
        <v>514192948</v>
      </c>
      <c r="J25" s="252">
        <f t="shared" si="4"/>
        <v>140683322.6</v>
      </c>
      <c r="K25" s="252">
        <f t="shared" si="4"/>
        <v>140683322.6</v>
      </c>
      <c r="L25" s="252">
        <f t="shared" si="4"/>
        <v>0</v>
      </c>
      <c r="M25" s="249">
        <f t="shared" si="4"/>
        <v>373509625.4</v>
      </c>
    </row>
    <row r="26" spans="1:13" s="1" customFormat="1" ht="30" customHeight="1">
      <c r="A26" s="116" t="s">
        <v>704</v>
      </c>
      <c r="B26" s="113" t="s">
        <v>265</v>
      </c>
      <c r="C26" s="113" t="s">
        <v>267</v>
      </c>
      <c r="D26" s="113" t="s">
        <v>900</v>
      </c>
      <c r="E26" s="97" t="s">
        <v>951</v>
      </c>
      <c r="F26" s="97" t="s">
        <v>378</v>
      </c>
      <c r="G26" s="98" t="s">
        <v>187</v>
      </c>
      <c r="H26" s="99">
        <v>3328686</v>
      </c>
      <c r="I26" s="100">
        <v>14224989</v>
      </c>
      <c r="J26" s="100">
        <v>0</v>
      </c>
      <c r="K26" s="100">
        <v>0</v>
      </c>
      <c r="L26" s="99">
        <v>0</v>
      </c>
      <c r="M26" s="117">
        <f t="shared" si="3"/>
        <v>14224989</v>
      </c>
    </row>
    <row r="27" spans="1:13" s="1" customFormat="1" ht="30" customHeight="1">
      <c r="A27" s="116" t="s">
        <v>704</v>
      </c>
      <c r="B27" s="113" t="s">
        <v>266</v>
      </c>
      <c r="C27" s="113" t="s">
        <v>899</v>
      </c>
      <c r="D27" s="113" t="s">
        <v>901</v>
      </c>
      <c r="E27" s="97" t="s">
        <v>951</v>
      </c>
      <c r="F27" s="97" t="s">
        <v>379</v>
      </c>
      <c r="G27" s="98" t="s">
        <v>117</v>
      </c>
      <c r="H27" s="99">
        <v>367107669</v>
      </c>
      <c r="I27" s="100">
        <v>499967959</v>
      </c>
      <c r="J27" s="100">
        <v>140683322.6</v>
      </c>
      <c r="K27" s="100">
        <v>140683322.6</v>
      </c>
      <c r="L27" s="99">
        <v>0</v>
      </c>
      <c r="M27" s="117">
        <f t="shared" si="3"/>
        <v>359284636.4</v>
      </c>
    </row>
    <row r="28" spans="1:14" s="106" customFormat="1" ht="39.75" customHeight="1">
      <c r="A28" s="238" t="s">
        <v>118</v>
      </c>
      <c r="B28" s="239"/>
      <c r="C28" s="239"/>
      <c r="D28" s="239"/>
      <c r="E28" s="239"/>
      <c r="F28" s="239"/>
      <c r="G28" s="240"/>
      <c r="H28" s="248">
        <f aca="true" t="shared" si="5" ref="H28:M28">SUM(H29:H32)</f>
        <v>101745582</v>
      </c>
      <c r="I28" s="252">
        <f t="shared" si="5"/>
        <v>5308700</v>
      </c>
      <c r="J28" s="252">
        <f t="shared" si="5"/>
        <v>85929</v>
      </c>
      <c r="K28" s="252">
        <f t="shared" si="5"/>
        <v>0</v>
      </c>
      <c r="L28" s="252">
        <f t="shared" si="5"/>
        <v>85929</v>
      </c>
      <c r="M28" s="249">
        <f t="shared" si="5"/>
        <v>5222771</v>
      </c>
      <c r="N28" s="1"/>
    </row>
    <row r="29" spans="1:13" s="1" customFormat="1" ht="30" customHeight="1">
      <c r="A29" s="116" t="s">
        <v>703</v>
      </c>
      <c r="B29" s="113" t="s">
        <v>202</v>
      </c>
      <c r="C29" s="113" t="s">
        <v>902</v>
      </c>
      <c r="D29" s="113" t="s">
        <v>903</v>
      </c>
      <c r="E29" s="97"/>
      <c r="F29" s="97" t="s">
        <v>903</v>
      </c>
      <c r="G29" s="98" t="s">
        <v>633</v>
      </c>
      <c r="H29" s="99">
        <v>96183915</v>
      </c>
      <c r="I29" s="100">
        <v>0</v>
      </c>
      <c r="J29" s="100">
        <v>0</v>
      </c>
      <c r="K29" s="100">
        <v>0</v>
      </c>
      <c r="L29" s="99">
        <v>0</v>
      </c>
      <c r="M29" s="117">
        <f t="shared" si="3"/>
        <v>0</v>
      </c>
    </row>
    <row r="30" spans="1:13" s="1" customFormat="1" ht="30" customHeight="1">
      <c r="A30" s="116" t="s">
        <v>703</v>
      </c>
      <c r="B30" s="113" t="s">
        <v>202</v>
      </c>
      <c r="C30" s="113" t="s">
        <v>902</v>
      </c>
      <c r="D30" s="113" t="s">
        <v>905</v>
      </c>
      <c r="E30" s="97" t="s">
        <v>951</v>
      </c>
      <c r="F30" s="97" t="s">
        <v>380</v>
      </c>
      <c r="G30" s="98" t="s">
        <v>151</v>
      </c>
      <c r="H30" s="99">
        <v>1981480</v>
      </c>
      <c r="I30" s="100">
        <v>1948000</v>
      </c>
      <c r="J30" s="100">
        <v>0</v>
      </c>
      <c r="K30" s="100">
        <v>0</v>
      </c>
      <c r="L30" s="99">
        <v>0</v>
      </c>
      <c r="M30" s="117">
        <f t="shared" si="3"/>
        <v>1948000</v>
      </c>
    </row>
    <row r="31" spans="1:13" s="1" customFormat="1" ht="30" customHeight="1">
      <c r="A31" s="116" t="s">
        <v>703</v>
      </c>
      <c r="B31" s="113" t="s">
        <v>937</v>
      </c>
      <c r="C31" s="113" t="s">
        <v>902</v>
      </c>
      <c r="D31" s="113" t="s">
        <v>906</v>
      </c>
      <c r="E31" s="97" t="s">
        <v>951</v>
      </c>
      <c r="F31" s="97" t="s">
        <v>381</v>
      </c>
      <c r="G31" s="101" t="s">
        <v>152</v>
      </c>
      <c r="H31" s="99">
        <v>3080187</v>
      </c>
      <c r="I31" s="100">
        <v>2860700</v>
      </c>
      <c r="J31" s="100">
        <v>85929</v>
      </c>
      <c r="K31" s="100">
        <v>0</v>
      </c>
      <c r="L31" s="99">
        <v>85929</v>
      </c>
      <c r="M31" s="117">
        <f t="shared" si="3"/>
        <v>2774771</v>
      </c>
    </row>
    <row r="32" spans="1:13" s="1" customFormat="1" ht="30" customHeight="1">
      <c r="A32" s="116" t="s">
        <v>703</v>
      </c>
      <c r="B32" s="113" t="s">
        <v>339</v>
      </c>
      <c r="C32" s="113" t="s">
        <v>902</v>
      </c>
      <c r="D32" s="113" t="s">
        <v>907</v>
      </c>
      <c r="E32" s="97" t="s">
        <v>951</v>
      </c>
      <c r="F32" s="97" t="s">
        <v>382</v>
      </c>
      <c r="G32" s="101" t="s">
        <v>842</v>
      </c>
      <c r="H32" s="99">
        <v>500000</v>
      </c>
      <c r="I32" s="100">
        <v>500000</v>
      </c>
      <c r="J32" s="100">
        <v>0</v>
      </c>
      <c r="K32" s="100">
        <v>0</v>
      </c>
      <c r="L32" s="99">
        <v>0</v>
      </c>
      <c r="M32" s="117">
        <f t="shared" si="3"/>
        <v>500000</v>
      </c>
    </row>
    <row r="33" spans="1:13" s="1" customFormat="1" ht="39.75" customHeight="1">
      <c r="A33" s="238" t="s">
        <v>29</v>
      </c>
      <c r="B33" s="239"/>
      <c r="C33" s="239"/>
      <c r="D33" s="239"/>
      <c r="E33" s="239"/>
      <c r="F33" s="239"/>
      <c r="G33" s="240"/>
      <c r="H33" s="248">
        <f aca="true" t="shared" si="6" ref="H33:M33">SUM(H34)</f>
        <v>151999968</v>
      </c>
      <c r="I33" s="248">
        <f t="shared" si="6"/>
        <v>360000000</v>
      </c>
      <c r="J33" s="248">
        <f t="shared" si="6"/>
        <v>96783210.74</v>
      </c>
      <c r="K33" s="248">
        <f t="shared" si="6"/>
        <v>96242083.43</v>
      </c>
      <c r="L33" s="248">
        <f t="shared" si="6"/>
        <v>541127.3099999875</v>
      </c>
      <c r="M33" s="249">
        <f t="shared" si="6"/>
        <v>263216789.26</v>
      </c>
    </row>
    <row r="34" spans="1:13" s="1" customFormat="1" ht="30" customHeight="1">
      <c r="A34" s="116" t="s">
        <v>703</v>
      </c>
      <c r="B34" s="113" t="s">
        <v>202</v>
      </c>
      <c r="C34" s="113" t="s">
        <v>902</v>
      </c>
      <c r="D34" s="113" t="s">
        <v>904</v>
      </c>
      <c r="E34" s="97" t="s">
        <v>951</v>
      </c>
      <c r="F34" s="97" t="s">
        <v>377</v>
      </c>
      <c r="G34" s="98" t="s">
        <v>30</v>
      </c>
      <c r="H34" s="99">
        <v>151999968</v>
      </c>
      <c r="I34" s="100">
        <v>360000000</v>
      </c>
      <c r="J34" s="100">
        <v>96783210.74</v>
      </c>
      <c r="K34" s="100">
        <v>96242083.43</v>
      </c>
      <c r="L34" s="99">
        <v>541127.3099999875</v>
      </c>
      <c r="M34" s="117">
        <f>SUM(I34-J34)</f>
        <v>263216789.26</v>
      </c>
    </row>
    <row r="35" spans="1:13" s="106" customFormat="1" ht="39.75" customHeight="1">
      <c r="A35" s="238" t="s">
        <v>843</v>
      </c>
      <c r="B35" s="239"/>
      <c r="C35" s="239"/>
      <c r="D35" s="239"/>
      <c r="E35" s="239"/>
      <c r="F35" s="239"/>
      <c r="G35" s="240"/>
      <c r="H35" s="248">
        <f aca="true" t="shared" si="7" ref="H35:M35">SUM(H36:H39)</f>
        <v>127376286</v>
      </c>
      <c r="I35" s="252">
        <f t="shared" si="7"/>
        <v>114357000</v>
      </c>
      <c r="J35" s="252">
        <f t="shared" si="7"/>
        <v>33794169.05</v>
      </c>
      <c r="K35" s="252">
        <f t="shared" si="7"/>
        <v>25394374.95</v>
      </c>
      <c r="L35" s="252">
        <f t="shared" si="7"/>
        <v>8399794.099999998</v>
      </c>
      <c r="M35" s="249">
        <f t="shared" si="7"/>
        <v>80562830.95</v>
      </c>
    </row>
    <row r="36" spans="1:13" s="1" customFormat="1" ht="30" customHeight="1">
      <c r="A36" s="116" t="s">
        <v>703</v>
      </c>
      <c r="B36" s="113" t="s">
        <v>706</v>
      </c>
      <c r="C36" s="113" t="s">
        <v>940</v>
      </c>
      <c r="D36" s="113" t="s">
        <v>953</v>
      </c>
      <c r="E36" s="97" t="s">
        <v>951</v>
      </c>
      <c r="F36" s="97" t="s">
        <v>443</v>
      </c>
      <c r="G36" s="102" t="s">
        <v>844</v>
      </c>
      <c r="H36" s="99">
        <v>88850862</v>
      </c>
      <c r="I36" s="100">
        <v>114357000</v>
      </c>
      <c r="J36" s="100">
        <v>33794169.05</v>
      </c>
      <c r="K36" s="100">
        <v>25394374.95</v>
      </c>
      <c r="L36" s="99">
        <v>8399794.099999998</v>
      </c>
      <c r="M36" s="117">
        <f t="shared" si="3"/>
        <v>80562830.95</v>
      </c>
    </row>
    <row r="37" spans="1:13" s="1" customFormat="1" ht="30" customHeight="1">
      <c r="A37" s="116" t="s">
        <v>703</v>
      </c>
      <c r="B37" s="113" t="s">
        <v>706</v>
      </c>
      <c r="C37" s="113" t="s">
        <v>940</v>
      </c>
      <c r="D37" s="113" t="s">
        <v>954</v>
      </c>
      <c r="E37" s="97" t="s">
        <v>951</v>
      </c>
      <c r="F37" s="97" t="s">
        <v>444</v>
      </c>
      <c r="G37" s="102" t="s">
        <v>69</v>
      </c>
      <c r="H37" s="99">
        <v>4832137</v>
      </c>
      <c r="I37" s="100">
        <v>0</v>
      </c>
      <c r="J37" s="100">
        <v>0</v>
      </c>
      <c r="K37" s="100">
        <v>0</v>
      </c>
      <c r="L37" s="99">
        <v>0</v>
      </c>
      <c r="M37" s="117">
        <f t="shared" si="3"/>
        <v>0</v>
      </c>
    </row>
    <row r="38" spans="1:13" s="1" customFormat="1" ht="30" customHeight="1">
      <c r="A38" s="116" t="s">
        <v>703</v>
      </c>
      <c r="B38" s="113" t="s">
        <v>706</v>
      </c>
      <c r="C38" s="113" t="s">
        <v>940</v>
      </c>
      <c r="D38" s="113" t="s">
        <v>955</v>
      </c>
      <c r="E38" s="97" t="s">
        <v>951</v>
      </c>
      <c r="F38" s="97" t="s">
        <v>298</v>
      </c>
      <c r="G38" s="102" t="s">
        <v>872</v>
      </c>
      <c r="H38" s="99">
        <v>28826537</v>
      </c>
      <c r="I38" s="100">
        <v>0</v>
      </c>
      <c r="J38" s="100">
        <v>0</v>
      </c>
      <c r="K38" s="100">
        <v>0</v>
      </c>
      <c r="L38" s="99">
        <v>0</v>
      </c>
      <c r="M38" s="117">
        <f t="shared" si="3"/>
        <v>0</v>
      </c>
    </row>
    <row r="39" spans="1:13" s="1" customFormat="1" ht="30" customHeight="1">
      <c r="A39" s="116" t="s">
        <v>703</v>
      </c>
      <c r="B39" s="113" t="s">
        <v>223</v>
      </c>
      <c r="C39" s="113" t="s">
        <v>940</v>
      </c>
      <c r="D39" s="113" t="s">
        <v>224</v>
      </c>
      <c r="E39" s="97" t="s">
        <v>951</v>
      </c>
      <c r="F39" s="97" t="s">
        <v>299</v>
      </c>
      <c r="G39" s="101" t="s">
        <v>873</v>
      </c>
      <c r="H39" s="99">
        <v>4866750</v>
      </c>
      <c r="I39" s="100">
        <v>0</v>
      </c>
      <c r="J39" s="100">
        <v>0</v>
      </c>
      <c r="K39" s="100">
        <v>0</v>
      </c>
      <c r="L39" s="99">
        <v>0</v>
      </c>
      <c r="M39" s="117">
        <f t="shared" si="3"/>
        <v>0</v>
      </c>
    </row>
    <row r="40" spans="1:13" s="106" customFormat="1" ht="39.75" customHeight="1">
      <c r="A40" s="238" t="s">
        <v>874</v>
      </c>
      <c r="B40" s="239"/>
      <c r="C40" s="239"/>
      <c r="D40" s="239"/>
      <c r="E40" s="239"/>
      <c r="F40" s="239"/>
      <c r="G40" s="240"/>
      <c r="H40" s="248">
        <f aca="true" t="shared" si="8" ref="H40:M40">SUM(H41:H48)</f>
        <v>197704224</v>
      </c>
      <c r="I40" s="252">
        <f t="shared" si="8"/>
        <v>191450000</v>
      </c>
      <c r="J40" s="252">
        <f t="shared" si="8"/>
        <v>54878000.82</v>
      </c>
      <c r="K40" s="252">
        <f t="shared" si="8"/>
        <v>40538584.480000004</v>
      </c>
      <c r="L40" s="252">
        <f t="shared" si="8"/>
        <v>14339416.34</v>
      </c>
      <c r="M40" s="249">
        <f t="shared" si="8"/>
        <v>136571999.18</v>
      </c>
    </row>
    <row r="41" spans="1:13" s="1" customFormat="1" ht="30" customHeight="1">
      <c r="A41" s="116" t="s">
        <v>703</v>
      </c>
      <c r="B41" s="113" t="s">
        <v>489</v>
      </c>
      <c r="C41" s="113" t="s">
        <v>257</v>
      </c>
      <c r="D41" s="113" t="s">
        <v>263</v>
      </c>
      <c r="E41" s="97" t="s">
        <v>475</v>
      </c>
      <c r="F41" s="97" t="s">
        <v>383</v>
      </c>
      <c r="G41" s="98" t="s">
        <v>803</v>
      </c>
      <c r="H41" s="99">
        <v>40425802</v>
      </c>
      <c r="I41" s="100">
        <v>46000000</v>
      </c>
      <c r="J41" s="100">
        <v>6410670.37</v>
      </c>
      <c r="K41" s="100">
        <v>4508347.12</v>
      </c>
      <c r="L41" s="99">
        <v>1902323.25</v>
      </c>
      <c r="M41" s="117">
        <f t="shared" si="3"/>
        <v>39589329.63</v>
      </c>
    </row>
    <row r="42" spans="1:13" s="1" customFormat="1" ht="30" customHeight="1">
      <c r="A42" s="116" t="s">
        <v>703</v>
      </c>
      <c r="B42" s="113" t="s">
        <v>489</v>
      </c>
      <c r="C42" s="113" t="s">
        <v>257</v>
      </c>
      <c r="D42" s="113" t="s">
        <v>263</v>
      </c>
      <c r="E42" s="97" t="s">
        <v>950</v>
      </c>
      <c r="F42" s="97" t="s">
        <v>384</v>
      </c>
      <c r="G42" s="98" t="s">
        <v>804</v>
      </c>
      <c r="H42" s="99">
        <v>42792157</v>
      </c>
      <c r="I42" s="100">
        <v>43000000</v>
      </c>
      <c r="J42" s="100">
        <v>12977769.06</v>
      </c>
      <c r="K42" s="100">
        <v>9665103.41</v>
      </c>
      <c r="L42" s="99">
        <v>3312665.65</v>
      </c>
      <c r="M42" s="117">
        <f t="shared" si="3"/>
        <v>30022230.939999998</v>
      </c>
    </row>
    <row r="43" spans="1:13" s="1" customFormat="1" ht="30" customHeight="1">
      <c r="A43" s="116" t="s">
        <v>703</v>
      </c>
      <c r="B43" s="113" t="s">
        <v>489</v>
      </c>
      <c r="C43" s="113" t="s">
        <v>257</v>
      </c>
      <c r="D43" s="113" t="s">
        <v>263</v>
      </c>
      <c r="E43" s="97" t="s">
        <v>476</v>
      </c>
      <c r="F43" s="97" t="s">
        <v>385</v>
      </c>
      <c r="G43" s="98" t="s">
        <v>805</v>
      </c>
      <c r="H43" s="99">
        <v>30787745</v>
      </c>
      <c r="I43" s="100">
        <v>32000000</v>
      </c>
      <c r="J43" s="100">
        <v>10396659.620000001</v>
      </c>
      <c r="K43" s="100">
        <v>7410546.23</v>
      </c>
      <c r="L43" s="99">
        <v>2986113.39</v>
      </c>
      <c r="M43" s="117">
        <f t="shared" si="3"/>
        <v>21603340.38</v>
      </c>
    </row>
    <row r="44" spans="1:13" s="1" customFormat="1" ht="30" customHeight="1">
      <c r="A44" s="116" t="s">
        <v>703</v>
      </c>
      <c r="B44" s="113" t="s">
        <v>489</v>
      </c>
      <c r="C44" s="113" t="s">
        <v>257</v>
      </c>
      <c r="D44" s="113" t="s">
        <v>263</v>
      </c>
      <c r="E44" s="97" t="s">
        <v>910</v>
      </c>
      <c r="F44" s="97" t="s">
        <v>386</v>
      </c>
      <c r="G44" s="98" t="s">
        <v>875</v>
      </c>
      <c r="H44" s="99">
        <v>18491389</v>
      </c>
      <c r="I44" s="100">
        <v>0</v>
      </c>
      <c r="J44" s="100">
        <v>0</v>
      </c>
      <c r="K44" s="100">
        <v>0</v>
      </c>
      <c r="L44" s="99">
        <v>0</v>
      </c>
      <c r="M44" s="117">
        <f t="shared" si="3"/>
        <v>0</v>
      </c>
    </row>
    <row r="45" spans="1:13" s="1" customFormat="1" ht="30" customHeight="1">
      <c r="A45" s="116" t="s">
        <v>703</v>
      </c>
      <c r="B45" s="113" t="s">
        <v>489</v>
      </c>
      <c r="C45" s="113" t="s">
        <v>257</v>
      </c>
      <c r="D45" s="113" t="s">
        <v>263</v>
      </c>
      <c r="E45" s="97" t="s">
        <v>503</v>
      </c>
      <c r="F45" s="97" t="s">
        <v>974</v>
      </c>
      <c r="G45" s="98" t="s">
        <v>806</v>
      </c>
      <c r="H45" s="99">
        <v>41713836</v>
      </c>
      <c r="I45" s="100">
        <v>42000000</v>
      </c>
      <c r="J45" s="100">
        <v>14236097.25</v>
      </c>
      <c r="K45" s="100">
        <v>13388992.8</v>
      </c>
      <c r="L45" s="99">
        <v>847104.4499999993</v>
      </c>
      <c r="M45" s="117">
        <f t="shared" si="3"/>
        <v>27763902.75</v>
      </c>
    </row>
    <row r="46" spans="1:13" s="1" customFormat="1" ht="30" customHeight="1">
      <c r="A46" s="116" t="s">
        <v>703</v>
      </c>
      <c r="B46" s="113" t="s">
        <v>489</v>
      </c>
      <c r="C46" s="113" t="s">
        <v>257</v>
      </c>
      <c r="D46" s="113" t="s">
        <v>263</v>
      </c>
      <c r="E46" s="97" t="s">
        <v>485</v>
      </c>
      <c r="F46" s="97" t="s">
        <v>387</v>
      </c>
      <c r="G46" s="98" t="s">
        <v>876</v>
      </c>
      <c r="H46" s="99">
        <v>6580649</v>
      </c>
      <c r="I46" s="100">
        <v>7000000</v>
      </c>
      <c r="J46" s="100">
        <v>1287698.46</v>
      </c>
      <c r="K46" s="100">
        <v>1094224.6</v>
      </c>
      <c r="L46" s="99">
        <v>193473.86</v>
      </c>
      <c r="M46" s="117">
        <f t="shared" si="3"/>
        <v>5712301.54</v>
      </c>
    </row>
    <row r="47" spans="1:13" s="1" customFormat="1" ht="30" customHeight="1">
      <c r="A47" s="116" t="s">
        <v>703</v>
      </c>
      <c r="B47" s="113" t="s">
        <v>489</v>
      </c>
      <c r="C47" s="113" t="s">
        <v>257</v>
      </c>
      <c r="D47" s="113" t="s">
        <v>908</v>
      </c>
      <c r="E47" s="97" t="s">
        <v>227</v>
      </c>
      <c r="F47" s="97" t="s">
        <v>388</v>
      </c>
      <c r="G47" s="101" t="s">
        <v>877</v>
      </c>
      <c r="H47" s="99">
        <v>2999999</v>
      </c>
      <c r="I47" s="100">
        <v>4950000</v>
      </c>
      <c r="J47" s="100">
        <v>4950000</v>
      </c>
      <c r="K47" s="100">
        <v>0</v>
      </c>
      <c r="L47" s="99">
        <v>4950000</v>
      </c>
      <c r="M47" s="117">
        <f t="shared" si="3"/>
        <v>0</v>
      </c>
    </row>
    <row r="48" spans="1:13" s="1" customFormat="1" ht="30" customHeight="1">
      <c r="A48" s="116" t="s">
        <v>703</v>
      </c>
      <c r="B48" s="113" t="s">
        <v>337</v>
      </c>
      <c r="C48" s="113" t="s">
        <v>257</v>
      </c>
      <c r="D48" s="113" t="s">
        <v>909</v>
      </c>
      <c r="E48" s="97" t="s">
        <v>39</v>
      </c>
      <c r="F48" s="97" t="s">
        <v>389</v>
      </c>
      <c r="G48" s="102" t="s">
        <v>878</v>
      </c>
      <c r="H48" s="99">
        <v>13912647</v>
      </c>
      <c r="I48" s="100">
        <v>16500000</v>
      </c>
      <c r="J48" s="100">
        <v>4619106.06</v>
      </c>
      <c r="K48" s="100">
        <v>4471370.32</v>
      </c>
      <c r="L48" s="99">
        <v>147735.7399999993</v>
      </c>
      <c r="M48" s="117">
        <f t="shared" si="3"/>
        <v>11880893.940000001</v>
      </c>
    </row>
    <row r="49" spans="1:13" s="106" customFormat="1" ht="39.75" customHeight="1">
      <c r="A49" s="238" t="s">
        <v>879</v>
      </c>
      <c r="B49" s="239"/>
      <c r="C49" s="239"/>
      <c r="D49" s="239"/>
      <c r="E49" s="239"/>
      <c r="F49" s="239"/>
      <c r="G49" s="240"/>
      <c r="H49" s="248">
        <f aca="true" t="shared" si="9" ref="H49:M49">SUM(H50)</f>
        <v>83454987</v>
      </c>
      <c r="I49" s="252">
        <f t="shared" si="9"/>
        <v>78896000</v>
      </c>
      <c r="J49" s="252">
        <f t="shared" si="9"/>
        <v>22377614.57</v>
      </c>
      <c r="K49" s="252">
        <f t="shared" si="9"/>
        <v>18183563.84</v>
      </c>
      <c r="L49" s="252">
        <f t="shared" si="9"/>
        <v>4194050.73</v>
      </c>
      <c r="M49" s="249">
        <f t="shared" si="9"/>
        <v>56518385.43</v>
      </c>
    </row>
    <row r="50" spans="1:13" s="1" customFormat="1" ht="30" customHeight="1">
      <c r="A50" s="116" t="s">
        <v>703</v>
      </c>
      <c r="B50" s="113" t="s">
        <v>489</v>
      </c>
      <c r="C50" s="113" t="s">
        <v>261</v>
      </c>
      <c r="D50" s="113" t="s">
        <v>262</v>
      </c>
      <c r="E50" s="97" t="s">
        <v>39</v>
      </c>
      <c r="F50" s="97" t="s">
        <v>390</v>
      </c>
      <c r="G50" s="101" t="s">
        <v>82</v>
      </c>
      <c r="H50" s="99">
        <v>83454987</v>
      </c>
      <c r="I50" s="100">
        <v>78896000</v>
      </c>
      <c r="J50" s="100">
        <v>22377614.57</v>
      </c>
      <c r="K50" s="100">
        <v>18183563.84</v>
      </c>
      <c r="L50" s="99">
        <v>4194050.73</v>
      </c>
      <c r="M50" s="117">
        <f t="shared" si="3"/>
        <v>56518385.43</v>
      </c>
    </row>
    <row r="51" spans="1:13" s="106" customFormat="1" ht="39.75" customHeight="1">
      <c r="A51" s="238" t="s">
        <v>527</v>
      </c>
      <c r="B51" s="239"/>
      <c r="C51" s="239"/>
      <c r="D51" s="239"/>
      <c r="E51" s="239"/>
      <c r="F51" s="239"/>
      <c r="G51" s="240"/>
      <c r="H51" s="248">
        <f aca="true" t="shared" si="10" ref="H51:M51">SUM(H52)</f>
        <v>245000000</v>
      </c>
      <c r="I51" s="252">
        <f t="shared" si="10"/>
        <v>245000000</v>
      </c>
      <c r="J51" s="252">
        <f t="shared" si="10"/>
        <v>66488885</v>
      </c>
      <c r="K51" s="252">
        <f t="shared" si="10"/>
        <v>66488885</v>
      </c>
      <c r="L51" s="252">
        <f t="shared" si="10"/>
        <v>0</v>
      </c>
      <c r="M51" s="249">
        <f t="shared" si="10"/>
        <v>178511115</v>
      </c>
    </row>
    <row r="52" spans="1:13" s="1" customFormat="1" ht="30" customHeight="1">
      <c r="A52" s="116" t="s">
        <v>703</v>
      </c>
      <c r="B52" s="113" t="s">
        <v>489</v>
      </c>
      <c r="C52" s="113" t="s">
        <v>257</v>
      </c>
      <c r="D52" s="113" t="s">
        <v>912</v>
      </c>
      <c r="E52" s="97" t="s">
        <v>951</v>
      </c>
      <c r="F52" s="97" t="s">
        <v>391</v>
      </c>
      <c r="G52" s="101" t="s">
        <v>528</v>
      </c>
      <c r="H52" s="99">
        <v>245000000</v>
      </c>
      <c r="I52" s="100">
        <v>245000000</v>
      </c>
      <c r="J52" s="100">
        <v>66488885</v>
      </c>
      <c r="K52" s="100">
        <v>66488885</v>
      </c>
      <c r="L52" s="99">
        <v>0</v>
      </c>
      <c r="M52" s="117">
        <f t="shared" si="3"/>
        <v>178511115</v>
      </c>
    </row>
    <row r="53" spans="1:13" s="106" customFormat="1" ht="39.75" customHeight="1">
      <c r="A53" s="238" t="s">
        <v>529</v>
      </c>
      <c r="B53" s="239"/>
      <c r="C53" s="239"/>
      <c r="D53" s="239"/>
      <c r="E53" s="239"/>
      <c r="F53" s="239"/>
      <c r="G53" s="240"/>
      <c r="H53" s="248">
        <f aca="true" t="shared" si="11" ref="H53:M53">SUM(H54:H68)</f>
        <v>88421239</v>
      </c>
      <c r="I53" s="252">
        <f t="shared" si="11"/>
        <v>69950000</v>
      </c>
      <c r="J53" s="252">
        <f t="shared" si="11"/>
        <v>11184389.71</v>
      </c>
      <c r="K53" s="252">
        <f t="shared" si="11"/>
        <v>5931155.239999999</v>
      </c>
      <c r="L53" s="252">
        <f t="shared" si="11"/>
        <v>5253234.470000001</v>
      </c>
      <c r="M53" s="249">
        <f t="shared" si="11"/>
        <v>58765610.29</v>
      </c>
    </row>
    <row r="54" spans="1:13" s="1" customFormat="1" ht="30" customHeight="1">
      <c r="A54" s="116" t="s">
        <v>703</v>
      </c>
      <c r="B54" s="113" t="s">
        <v>913</v>
      </c>
      <c r="C54" s="113" t="s">
        <v>42</v>
      </c>
      <c r="D54" s="113" t="s">
        <v>997</v>
      </c>
      <c r="E54" s="97" t="s">
        <v>951</v>
      </c>
      <c r="F54" s="97" t="s">
        <v>392</v>
      </c>
      <c r="G54" s="102" t="s">
        <v>530</v>
      </c>
      <c r="H54" s="99">
        <v>30779990</v>
      </c>
      <c r="I54" s="100">
        <v>0</v>
      </c>
      <c r="J54" s="100">
        <v>0</v>
      </c>
      <c r="K54" s="100">
        <v>0</v>
      </c>
      <c r="L54" s="99">
        <v>0</v>
      </c>
      <c r="M54" s="117">
        <f t="shared" si="3"/>
        <v>0</v>
      </c>
    </row>
    <row r="55" spans="1:13" s="1" customFormat="1" ht="30" customHeight="1">
      <c r="A55" s="116" t="s">
        <v>703</v>
      </c>
      <c r="B55" s="113" t="s">
        <v>208</v>
      </c>
      <c r="C55" s="113" t="s">
        <v>502</v>
      </c>
      <c r="D55" s="113" t="s">
        <v>998</v>
      </c>
      <c r="E55" s="97" t="s">
        <v>951</v>
      </c>
      <c r="F55" s="97" t="s">
        <v>393</v>
      </c>
      <c r="G55" s="102" t="s">
        <v>531</v>
      </c>
      <c r="H55" s="99">
        <v>0</v>
      </c>
      <c r="I55" s="100">
        <v>0</v>
      </c>
      <c r="J55" s="100">
        <v>0</v>
      </c>
      <c r="K55" s="100">
        <v>0</v>
      </c>
      <c r="L55" s="99">
        <v>0</v>
      </c>
      <c r="M55" s="117">
        <f t="shared" si="3"/>
        <v>0</v>
      </c>
    </row>
    <row r="56" spans="1:13" s="1" customFormat="1" ht="30" customHeight="1">
      <c r="A56" s="116" t="s">
        <v>703</v>
      </c>
      <c r="B56" s="113" t="s">
        <v>208</v>
      </c>
      <c r="C56" s="113" t="s">
        <v>210</v>
      </c>
      <c r="D56" s="113" t="s">
        <v>999</v>
      </c>
      <c r="E56" s="97" t="s">
        <v>951</v>
      </c>
      <c r="F56" s="97" t="s">
        <v>394</v>
      </c>
      <c r="G56" s="102" t="s">
        <v>293</v>
      </c>
      <c r="H56" s="99">
        <v>32700000</v>
      </c>
      <c r="I56" s="100">
        <v>0</v>
      </c>
      <c r="J56" s="100">
        <v>0</v>
      </c>
      <c r="K56" s="100">
        <v>0</v>
      </c>
      <c r="L56" s="99">
        <v>0</v>
      </c>
      <c r="M56" s="117">
        <f t="shared" si="3"/>
        <v>0</v>
      </c>
    </row>
    <row r="57" spans="1:13" s="1" customFormat="1" ht="30" customHeight="1">
      <c r="A57" s="116" t="s">
        <v>703</v>
      </c>
      <c r="B57" s="113" t="s">
        <v>208</v>
      </c>
      <c r="C57" s="113" t="s">
        <v>264</v>
      </c>
      <c r="D57" s="113" t="s">
        <v>962</v>
      </c>
      <c r="E57" s="97" t="s">
        <v>951</v>
      </c>
      <c r="F57" s="97" t="s">
        <v>395</v>
      </c>
      <c r="G57" s="102" t="s">
        <v>532</v>
      </c>
      <c r="H57" s="99">
        <v>9900000</v>
      </c>
      <c r="I57" s="100">
        <v>0</v>
      </c>
      <c r="J57" s="100">
        <v>0</v>
      </c>
      <c r="K57" s="100">
        <v>0</v>
      </c>
      <c r="L57" s="99">
        <v>0</v>
      </c>
      <c r="M57" s="117">
        <f>SUM(I57-J57)</f>
        <v>0</v>
      </c>
    </row>
    <row r="58" spans="1:13" s="1" customFormat="1" ht="30" customHeight="1">
      <c r="A58" s="116" t="s">
        <v>703</v>
      </c>
      <c r="B58" s="113" t="s">
        <v>208</v>
      </c>
      <c r="C58" s="113" t="s">
        <v>914</v>
      </c>
      <c r="D58" s="113" t="s">
        <v>963</v>
      </c>
      <c r="E58" s="97" t="s">
        <v>951</v>
      </c>
      <c r="F58" s="97" t="s">
        <v>396</v>
      </c>
      <c r="G58" s="102" t="s">
        <v>533</v>
      </c>
      <c r="H58" s="99">
        <v>5849999</v>
      </c>
      <c r="I58" s="100">
        <v>0</v>
      </c>
      <c r="J58" s="100">
        <v>0</v>
      </c>
      <c r="K58" s="100">
        <v>0</v>
      </c>
      <c r="L58" s="99">
        <v>0</v>
      </c>
      <c r="M58" s="117">
        <f>SUM(I58-J58)</f>
        <v>0</v>
      </c>
    </row>
    <row r="59" spans="1:13" s="1" customFormat="1" ht="30" customHeight="1">
      <c r="A59" s="116" t="s">
        <v>703</v>
      </c>
      <c r="B59" s="113" t="s">
        <v>208</v>
      </c>
      <c r="C59" s="113" t="s">
        <v>495</v>
      </c>
      <c r="D59" s="113" t="s">
        <v>18</v>
      </c>
      <c r="E59" s="97" t="s">
        <v>951</v>
      </c>
      <c r="F59" s="97" t="s">
        <v>432</v>
      </c>
      <c r="G59" s="102" t="s">
        <v>373</v>
      </c>
      <c r="H59" s="99">
        <v>0</v>
      </c>
      <c r="I59" s="100">
        <v>10300000</v>
      </c>
      <c r="J59" s="100">
        <v>0</v>
      </c>
      <c r="K59" s="100">
        <v>0</v>
      </c>
      <c r="L59" s="99">
        <v>0</v>
      </c>
      <c r="M59" s="117">
        <f aca="true" t="shared" si="12" ref="M59:M68">SUM(I59-J59)</f>
        <v>10300000</v>
      </c>
    </row>
    <row r="60" spans="1:13" s="1" customFormat="1" ht="30" customHeight="1">
      <c r="A60" s="116" t="s">
        <v>703</v>
      </c>
      <c r="B60" s="113" t="s">
        <v>208</v>
      </c>
      <c r="C60" s="113" t="s">
        <v>260</v>
      </c>
      <c r="D60" s="113" t="s">
        <v>18</v>
      </c>
      <c r="E60" s="97" t="s">
        <v>951</v>
      </c>
      <c r="F60" s="97" t="s">
        <v>434</v>
      </c>
      <c r="G60" s="102" t="s">
        <v>371</v>
      </c>
      <c r="H60" s="99">
        <v>8900000</v>
      </c>
      <c r="I60" s="100">
        <v>4000000</v>
      </c>
      <c r="J60" s="100">
        <v>998000</v>
      </c>
      <c r="K60" s="100">
        <v>922756.05</v>
      </c>
      <c r="L60" s="99">
        <v>75243.95</v>
      </c>
      <c r="M60" s="117">
        <f>SUM(I60-J60)</f>
        <v>3002000</v>
      </c>
    </row>
    <row r="61" spans="1:13" s="1" customFormat="1" ht="30" customHeight="1">
      <c r="A61" s="116" t="s">
        <v>703</v>
      </c>
      <c r="B61" s="113" t="s">
        <v>208</v>
      </c>
      <c r="C61" s="113" t="s">
        <v>964</v>
      </c>
      <c r="D61" s="113" t="s">
        <v>18</v>
      </c>
      <c r="E61" s="97" t="s">
        <v>951</v>
      </c>
      <c r="F61" s="97" t="s">
        <v>435</v>
      </c>
      <c r="G61" s="102" t="s">
        <v>372</v>
      </c>
      <c r="H61" s="99">
        <v>291250</v>
      </c>
      <c r="I61" s="100">
        <v>950000</v>
      </c>
      <c r="J61" s="100">
        <v>0</v>
      </c>
      <c r="K61" s="100">
        <v>0</v>
      </c>
      <c r="L61" s="99">
        <v>0</v>
      </c>
      <c r="M61" s="117">
        <f>SUM(I61-J61)</f>
        <v>950000</v>
      </c>
    </row>
    <row r="62" spans="1:13" s="1" customFormat="1" ht="30" customHeight="1">
      <c r="A62" s="116" t="s">
        <v>703</v>
      </c>
      <c r="B62" s="113" t="s">
        <v>208</v>
      </c>
      <c r="C62" s="113" t="s">
        <v>629</v>
      </c>
      <c r="D62" s="113" t="s">
        <v>18</v>
      </c>
      <c r="E62" s="97" t="s">
        <v>951</v>
      </c>
      <c r="F62" s="97" t="s">
        <v>428</v>
      </c>
      <c r="G62" s="102" t="s">
        <v>366</v>
      </c>
      <c r="H62" s="99">
        <v>0</v>
      </c>
      <c r="I62" s="100">
        <v>4000000</v>
      </c>
      <c r="J62" s="100">
        <v>0</v>
      </c>
      <c r="K62" s="100">
        <v>0</v>
      </c>
      <c r="L62" s="99">
        <v>0</v>
      </c>
      <c r="M62" s="117">
        <f t="shared" si="12"/>
        <v>4000000</v>
      </c>
    </row>
    <row r="63" spans="1:13" s="1" customFormat="1" ht="30" customHeight="1">
      <c r="A63" s="116" t="s">
        <v>703</v>
      </c>
      <c r="B63" s="113" t="s">
        <v>208</v>
      </c>
      <c r="C63" s="113" t="s">
        <v>261</v>
      </c>
      <c r="D63" s="113" t="s">
        <v>18</v>
      </c>
      <c r="E63" s="97" t="s">
        <v>951</v>
      </c>
      <c r="F63" s="97" t="s">
        <v>427</v>
      </c>
      <c r="G63" s="102" t="s">
        <v>365</v>
      </c>
      <c r="H63" s="99">
        <v>0</v>
      </c>
      <c r="I63" s="100">
        <v>10000000</v>
      </c>
      <c r="J63" s="100">
        <v>0</v>
      </c>
      <c r="K63" s="100">
        <v>0</v>
      </c>
      <c r="L63" s="99">
        <v>0</v>
      </c>
      <c r="M63" s="117">
        <f t="shared" si="12"/>
        <v>10000000</v>
      </c>
    </row>
    <row r="64" spans="1:13" s="1" customFormat="1" ht="30" customHeight="1">
      <c r="A64" s="116" t="s">
        <v>703</v>
      </c>
      <c r="B64" s="113" t="s">
        <v>208</v>
      </c>
      <c r="C64" s="113" t="s">
        <v>496</v>
      </c>
      <c r="D64" s="113" t="s">
        <v>18</v>
      </c>
      <c r="E64" s="97" t="s">
        <v>951</v>
      </c>
      <c r="F64" s="97" t="s">
        <v>433</v>
      </c>
      <c r="G64" s="102" t="s">
        <v>374</v>
      </c>
      <c r="H64" s="99">
        <v>0</v>
      </c>
      <c r="I64" s="100">
        <v>6000000</v>
      </c>
      <c r="J64" s="100">
        <v>6000000</v>
      </c>
      <c r="K64" s="100">
        <v>1092369.46</v>
      </c>
      <c r="L64" s="99">
        <v>4907630.54</v>
      </c>
      <c r="M64" s="117">
        <f t="shared" si="12"/>
        <v>0</v>
      </c>
    </row>
    <row r="65" spans="1:13" s="1" customFormat="1" ht="30" customHeight="1">
      <c r="A65" s="116" t="s">
        <v>703</v>
      </c>
      <c r="B65" s="113" t="s">
        <v>208</v>
      </c>
      <c r="C65" s="113" t="s">
        <v>210</v>
      </c>
      <c r="D65" s="113" t="s">
        <v>18</v>
      </c>
      <c r="E65" s="97" t="s">
        <v>951</v>
      </c>
      <c r="F65" s="97" t="s">
        <v>426</v>
      </c>
      <c r="G65" s="102" t="s">
        <v>370</v>
      </c>
      <c r="H65" s="99">
        <v>0</v>
      </c>
      <c r="I65" s="100">
        <v>17202000</v>
      </c>
      <c r="J65" s="100">
        <v>4172389.71</v>
      </c>
      <c r="K65" s="100">
        <v>3902768.01</v>
      </c>
      <c r="L65" s="99">
        <v>269621.7</v>
      </c>
      <c r="M65" s="117">
        <f t="shared" si="12"/>
        <v>13029610.29</v>
      </c>
    </row>
    <row r="66" spans="1:13" s="1" customFormat="1" ht="30" customHeight="1">
      <c r="A66" s="116" t="s">
        <v>703</v>
      </c>
      <c r="B66" s="113" t="s">
        <v>208</v>
      </c>
      <c r="C66" s="113" t="s">
        <v>264</v>
      </c>
      <c r="D66" s="113" t="s">
        <v>18</v>
      </c>
      <c r="E66" s="97" t="s">
        <v>951</v>
      </c>
      <c r="F66" s="97" t="s">
        <v>429</v>
      </c>
      <c r="G66" s="102" t="s">
        <v>367</v>
      </c>
      <c r="H66" s="99">
        <v>0</v>
      </c>
      <c r="I66" s="100">
        <v>9000000</v>
      </c>
      <c r="J66" s="100">
        <v>14000</v>
      </c>
      <c r="K66" s="100">
        <v>13261.72</v>
      </c>
      <c r="L66" s="99">
        <v>738.2800000000007</v>
      </c>
      <c r="M66" s="117">
        <f t="shared" si="12"/>
        <v>8986000</v>
      </c>
    </row>
    <row r="67" spans="1:13" s="1" customFormat="1" ht="30" customHeight="1">
      <c r="A67" s="116" t="s">
        <v>703</v>
      </c>
      <c r="B67" s="113" t="s">
        <v>208</v>
      </c>
      <c r="C67" s="113" t="s">
        <v>914</v>
      </c>
      <c r="D67" s="113" t="s">
        <v>18</v>
      </c>
      <c r="E67" s="97" t="s">
        <v>951</v>
      </c>
      <c r="F67" s="97" t="s">
        <v>431</v>
      </c>
      <c r="G67" s="102" t="s">
        <v>368</v>
      </c>
      <c r="H67" s="99">
        <v>0</v>
      </c>
      <c r="I67" s="100">
        <v>3500000</v>
      </c>
      <c r="J67" s="100">
        <v>0</v>
      </c>
      <c r="K67" s="100">
        <v>0</v>
      </c>
      <c r="L67" s="99">
        <v>0</v>
      </c>
      <c r="M67" s="117">
        <f t="shared" si="12"/>
        <v>3500000</v>
      </c>
    </row>
    <row r="68" spans="1:13" s="1" customFormat="1" ht="30" customHeight="1">
      <c r="A68" s="116" t="s">
        <v>703</v>
      </c>
      <c r="B68" s="113" t="s">
        <v>208</v>
      </c>
      <c r="C68" s="113" t="s">
        <v>257</v>
      </c>
      <c r="D68" s="113" t="s">
        <v>18</v>
      </c>
      <c r="E68" s="97" t="s">
        <v>951</v>
      </c>
      <c r="F68" s="97" t="s">
        <v>430</v>
      </c>
      <c r="G68" s="102" t="s">
        <v>369</v>
      </c>
      <c r="H68" s="99">
        <v>0</v>
      </c>
      <c r="I68" s="100">
        <v>4998000</v>
      </c>
      <c r="J68" s="100">
        <v>0</v>
      </c>
      <c r="K68" s="100">
        <v>0</v>
      </c>
      <c r="L68" s="99">
        <v>0</v>
      </c>
      <c r="M68" s="117">
        <f t="shared" si="12"/>
        <v>4998000</v>
      </c>
    </row>
    <row r="69" spans="1:13" s="106" customFormat="1" ht="39.75" customHeight="1">
      <c r="A69" s="238" t="s">
        <v>534</v>
      </c>
      <c r="B69" s="239"/>
      <c r="C69" s="239"/>
      <c r="D69" s="239"/>
      <c r="E69" s="239"/>
      <c r="F69" s="239"/>
      <c r="G69" s="240"/>
      <c r="H69" s="248">
        <f aca="true" t="shared" si="13" ref="H69:M69">SUM(H70)</f>
        <v>24719383</v>
      </c>
      <c r="I69" s="252">
        <f t="shared" si="13"/>
        <v>22436000</v>
      </c>
      <c r="J69" s="252">
        <f t="shared" si="13"/>
        <v>6474160.38</v>
      </c>
      <c r="K69" s="252">
        <f t="shared" si="13"/>
        <v>3526797.9</v>
      </c>
      <c r="L69" s="252">
        <f t="shared" si="13"/>
        <v>2947362.48</v>
      </c>
      <c r="M69" s="249">
        <f t="shared" si="13"/>
        <v>15961839.620000001</v>
      </c>
    </row>
    <row r="70" spans="1:13" s="1" customFormat="1" ht="30" customHeight="1">
      <c r="A70" s="116" t="s">
        <v>703</v>
      </c>
      <c r="B70" s="113" t="s">
        <v>223</v>
      </c>
      <c r="C70" s="113" t="s">
        <v>964</v>
      </c>
      <c r="D70" s="113" t="s">
        <v>965</v>
      </c>
      <c r="E70" s="97" t="s">
        <v>951</v>
      </c>
      <c r="F70" s="97" t="s">
        <v>397</v>
      </c>
      <c r="G70" s="101" t="s">
        <v>535</v>
      </c>
      <c r="H70" s="99">
        <v>24719383</v>
      </c>
      <c r="I70" s="100">
        <v>22436000</v>
      </c>
      <c r="J70" s="100">
        <v>6474160.38</v>
      </c>
      <c r="K70" s="100">
        <v>3526797.9</v>
      </c>
      <c r="L70" s="99">
        <v>2947362.48</v>
      </c>
      <c r="M70" s="117">
        <f t="shared" si="3"/>
        <v>15961839.620000001</v>
      </c>
    </row>
    <row r="71" spans="1:13" s="106" customFormat="1" ht="39.75" customHeight="1">
      <c r="A71" s="238" t="s">
        <v>142</v>
      </c>
      <c r="B71" s="239"/>
      <c r="C71" s="239"/>
      <c r="D71" s="239"/>
      <c r="E71" s="239"/>
      <c r="F71" s="239"/>
      <c r="G71" s="240"/>
      <c r="H71" s="248">
        <f aca="true" t="shared" si="14" ref="H71:M71">SUM(H72:H73)</f>
        <v>26318603</v>
      </c>
      <c r="I71" s="252">
        <f t="shared" si="14"/>
        <v>26651400</v>
      </c>
      <c r="J71" s="252">
        <f t="shared" si="14"/>
        <v>0</v>
      </c>
      <c r="K71" s="252">
        <f t="shared" si="14"/>
        <v>0</v>
      </c>
      <c r="L71" s="252">
        <f t="shared" si="14"/>
        <v>0</v>
      </c>
      <c r="M71" s="249">
        <f t="shared" si="14"/>
        <v>26651400</v>
      </c>
    </row>
    <row r="72" spans="1:13" s="1" customFormat="1" ht="30" customHeight="1">
      <c r="A72" s="116" t="s">
        <v>703</v>
      </c>
      <c r="B72" s="113" t="s">
        <v>489</v>
      </c>
      <c r="C72" s="113" t="s">
        <v>476</v>
      </c>
      <c r="D72" s="113" t="s">
        <v>966</v>
      </c>
      <c r="E72" s="97"/>
      <c r="F72" s="97" t="s">
        <v>555</v>
      </c>
      <c r="G72" s="101" t="s">
        <v>143</v>
      </c>
      <c r="H72" s="99">
        <v>13696821</v>
      </c>
      <c r="I72" s="100">
        <v>12785200</v>
      </c>
      <c r="J72" s="100">
        <v>0</v>
      </c>
      <c r="K72" s="100">
        <v>0</v>
      </c>
      <c r="L72" s="99">
        <v>0</v>
      </c>
      <c r="M72" s="117">
        <f t="shared" si="3"/>
        <v>12785200</v>
      </c>
    </row>
    <row r="73" spans="1:13" s="1" customFormat="1" ht="30" customHeight="1">
      <c r="A73" s="116" t="s">
        <v>703</v>
      </c>
      <c r="B73" s="113" t="s">
        <v>489</v>
      </c>
      <c r="C73" s="113" t="s">
        <v>476</v>
      </c>
      <c r="D73" s="113" t="s">
        <v>967</v>
      </c>
      <c r="E73" s="97"/>
      <c r="F73" s="97" t="s">
        <v>556</v>
      </c>
      <c r="G73" s="101" t="s">
        <v>144</v>
      </c>
      <c r="H73" s="99">
        <v>12621782</v>
      </c>
      <c r="I73" s="100">
        <v>13866200</v>
      </c>
      <c r="J73" s="100">
        <v>0</v>
      </c>
      <c r="K73" s="100">
        <v>0</v>
      </c>
      <c r="L73" s="99">
        <v>0</v>
      </c>
      <c r="M73" s="117">
        <f t="shared" si="3"/>
        <v>13866200</v>
      </c>
    </row>
    <row r="74" spans="1:13" s="106" customFormat="1" ht="39.75" customHeight="1">
      <c r="A74" s="238" t="s">
        <v>153</v>
      </c>
      <c r="B74" s="239"/>
      <c r="C74" s="239"/>
      <c r="D74" s="239"/>
      <c r="E74" s="239"/>
      <c r="F74" s="239"/>
      <c r="G74" s="240"/>
      <c r="H74" s="248">
        <f aca="true" t="shared" si="15" ref="H74:M74">SUM(H75)</f>
        <v>551588533</v>
      </c>
      <c r="I74" s="252">
        <f t="shared" si="15"/>
        <v>615000000</v>
      </c>
      <c r="J74" s="252">
        <f t="shared" si="15"/>
        <v>178857052.82999998</v>
      </c>
      <c r="K74" s="252">
        <f t="shared" si="15"/>
        <v>175946193.99999997</v>
      </c>
      <c r="L74" s="252">
        <f t="shared" si="15"/>
        <v>2910858.830000013</v>
      </c>
      <c r="M74" s="249">
        <f t="shared" si="15"/>
        <v>436142947.17</v>
      </c>
    </row>
    <row r="75" spans="1:13" s="1" customFormat="1" ht="30" customHeight="1">
      <c r="A75" s="116" t="s">
        <v>703</v>
      </c>
      <c r="B75" s="113" t="s">
        <v>501</v>
      </c>
      <c r="C75" s="113" t="s">
        <v>210</v>
      </c>
      <c r="D75" s="113" t="s">
        <v>617</v>
      </c>
      <c r="E75" s="97"/>
      <c r="F75" s="97" t="s">
        <v>617</v>
      </c>
      <c r="G75" s="101" t="s">
        <v>154</v>
      </c>
      <c r="H75" s="99">
        <v>551588533</v>
      </c>
      <c r="I75" s="100">
        <v>615000000</v>
      </c>
      <c r="J75" s="100">
        <v>178857052.82999998</v>
      </c>
      <c r="K75" s="100">
        <v>175946193.99999997</v>
      </c>
      <c r="L75" s="99">
        <v>2910858.830000013</v>
      </c>
      <c r="M75" s="117">
        <f t="shared" si="3"/>
        <v>436142947.17</v>
      </c>
    </row>
    <row r="76" spans="1:13" s="106" customFormat="1" ht="39.75" customHeight="1">
      <c r="A76" s="238" t="s">
        <v>551</v>
      </c>
      <c r="B76" s="239"/>
      <c r="C76" s="239"/>
      <c r="D76" s="239"/>
      <c r="E76" s="239"/>
      <c r="F76" s="239"/>
      <c r="G76" s="240"/>
      <c r="H76" s="248">
        <f aca="true" t="shared" si="16" ref="H76:M76">SUM(H77:H83)</f>
        <v>76762259</v>
      </c>
      <c r="I76" s="252">
        <f t="shared" si="16"/>
        <v>71717400</v>
      </c>
      <c r="J76" s="252">
        <f t="shared" si="16"/>
        <v>7933557.36</v>
      </c>
      <c r="K76" s="252">
        <f t="shared" si="16"/>
        <v>5488802.49</v>
      </c>
      <c r="L76" s="252">
        <f t="shared" si="16"/>
        <v>2444754.87</v>
      </c>
      <c r="M76" s="249">
        <f t="shared" si="16"/>
        <v>63783842.64</v>
      </c>
    </row>
    <row r="77" spans="1:13" s="1" customFormat="1" ht="30" customHeight="1">
      <c r="A77" s="116" t="s">
        <v>703</v>
      </c>
      <c r="B77" s="113" t="s">
        <v>226</v>
      </c>
      <c r="C77" s="113" t="s">
        <v>261</v>
      </c>
      <c r="D77" s="113" t="s">
        <v>618</v>
      </c>
      <c r="E77" s="97" t="s">
        <v>951</v>
      </c>
      <c r="F77" s="97" t="s">
        <v>398</v>
      </c>
      <c r="G77" s="101" t="s">
        <v>119</v>
      </c>
      <c r="H77" s="99">
        <v>3992949</v>
      </c>
      <c r="I77" s="100">
        <v>4782400</v>
      </c>
      <c r="J77" s="100">
        <v>1802866.7</v>
      </c>
      <c r="K77" s="100">
        <v>1487625.96</v>
      </c>
      <c r="L77" s="99">
        <v>315240.74</v>
      </c>
      <c r="M77" s="117">
        <f t="shared" si="3"/>
        <v>2979533.3</v>
      </c>
    </row>
    <row r="78" spans="1:13" s="1" customFormat="1" ht="30" customHeight="1">
      <c r="A78" s="116" t="s">
        <v>703</v>
      </c>
      <c r="B78" s="113" t="s">
        <v>208</v>
      </c>
      <c r="C78" s="113" t="s">
        <v>261</v>
      </c>
      <c r="D78" s="113" t="s">
        <v>619</v>
      </c>
      <c r="E78" s="97" t="s">
        <v>951</v>
      </c>
      <c r="F78" s="97" t="s">
        <v>399</v>
      </c>
      <c r="G78" s="101" t="s">
        <v>120</v>
      </c>
      <c r="H78" s="99">
        <v>16499697</v>
      </c>
      <c r="I78" s="100">
        <v>15000000</v>
      </c>
      <c r="J78" s="100">
        <v>24600</v>
      </c>
      <c r="K78" s="100">
        <v>1321.65</v>
      </c>
      <c r="L78" s="99">
        <v>23278.35</v>
      </c>
      <c r="M78" s="117">
        <f aca="true" t="shared" si="17" ref="M78:M135">SUM(I78-J78)</f>
        <v>14975400</v>
      </c>
    </row>
    <row r="79" spans="1:13" s="1" customFormat="1" ht="30" customHeight="1">
      <c r="A79" s="116" t="s">
        <v>703</v>
      </c>
      <c r="B79" s="113" t="s">
        <v>489</v>
      </c>
      <c r="C79" s="113" t="s">
        <v>261</v>
      </c>
      <c r="D79" s="113" t="s">
        <v>620</v>
      </c>
      <c r="E79" s="97" t="s">
        <v>951</v>
      </c>
      <c r="F79" s="97" t="s">
        <v>400</v>
      </c>
      <c r="G79" s="101" t="s">
        <v>121</v>
      </c>
      <c r="H79" s="99">
        <v>17997845</v>
      </c>
      <c r="I79" s="100">
        <v>16510000</v>
      </c>
      <c r="J79" s="100">
        <v>0</v>
      </c>
      <c r="K79" s="100">
        <v>0</v>
      </c>
      <c r="L79" s="99">
        <v>0</v>
      </c>
      <c r="M79" s="117">
        <f t="shared" si="17"/>
        <v>16510000</v>
      </c>
    </row>
    <row r="80" spans="1:13" s="1" customFormat="1" ht="30" customHeight="1">
      <c r="A80" s="116" t="s">
        <v>703</v>
      </c>
      <c r="B80" s="113" t="s">
        <v>961</v>
      </c>
      <c r="C80" s="113" t="s">
        <v>261</v>
      </c>
      <c r="D80" s="113" t="s">
        <v>621</v>
      </c>
      <c r="E80" s="97" t="s">
        <v>951</v>
      </c>
      <c r="F80" s="97" t="s">
        <v>401</v>
      </c>
      <c r="G80" s="101" t="s">
        <v>122</v>
      </c>
      <c r="H80" s="99">
        <v>28572083</v>
      </c>
      <c r="I80" s="100">
        <v>25920000</v>
      </c>
      <c r="J80" s="100">
        <v>5106990.66</v>
      </c>
      <c r="K80" s="100">
        <v>3333211.87</v>
      </c>
      <c r="L80" s="99">
        <v>1773778.79</v>
      </c>
      <c r="M80" s="117">
        <f t="shared" si="17"/>
        <v>20813009.34</v>
      </c>
    </row>
    <row r="81" spans="1:13" s="1" customFormat="1" ht="30" customHeight="1">
      <c r="A81" s="116" t="s">
        <v>703</v>
      </c>
      <c r="B81" s="113" t="s">
        <v>337</v>
      </c>
      <c r="C81" s="113" t="s">
        <v>261</v>
      </c>
      <c r="D81" s="113" t="s">
        <v>622</v>
      </c>
      <c r="E81" s="97" t="s">
        <v>39</v>
      </c>
      <c r="F81" s="97" t="s">
        <v>402</v>
      </c>
      <c r="G81" s="101" t="s">
        <v>123</v>
      </c>
      <c r="H81" s="99">
        <v>2400000</v>
      </c>
      <c r="I81" s="100">
        <v>2680000</v>
      </c>
      <c r="J81" s="100">
        <v>900000</v>
      </c>
      <c r="K81" s="100">
        <v>666643.01</v>
      </c>
      <c r="L81" s="99">
        <v>233356.99</v>
      </c>
      <c r="M81" s="117">
        <f t="shared" si="17"/>
        <v>1780000</v>
      </c>
    </row>
    <row r="82" spans="1:13" s="1" customFormat="1" ht="30" customHeight="1">
      <c r="A82" s="116" t="s">
        <v>703</v>
      </c>
      <c r="B82" s="113" t="s">
        <v>937</v>
      </c>
      <c r="C82" s="113" t="s">
        <v>261</v>
      </c>
      <c r="D82" s="113" t="s">
        <v>623</v>
      </c>
      <c r="E82" s="97" t="s">
        <v>951</v>
      </c>
      <c r="F82" s="97" t="s">
        <v>403</v>
      </c>
      <c r="G82" s="101" t="s">
        <v>124</v>
      </c>
      <c r="H82" s="99">
        <v>6100000</v>
      </c>
      <c r="I82" s="100">
        <v>5625000</v>
      </c>
      <c r="J82" s="100">
        <v>29100</v>
      </c>
      <c r="K82" s="100">
        <v>0</v>
      </c>
      <c r="L82" s="99">
        <v>29100</v>
      </c>
      <c r="M82" s="117">
        <f t="shared" si="17"/>
        <v>5595900</v>
      </c>
    </row>
    <row r="83" spans="1:13" s="1" customFormat="1" ht="30" customHeight="1">
      <c r="A83" s="116" t="s">
        <v>703</v>
      </c>
      <c r="B83" s="113" t="s">
        <v>339</v>
      </c>
      <c r="C83" s="113" t="s">
        <v>261</v>
      </c>
      <c r="D83" s="113" t="s">
        <v>624</v>
      </c>
      <c r="E83" s="97" t="s">
        <v>951</v>
      </c>
      <c r="F83" s="97" t="s">
        <v>404</v>
      </c>
      <c r="G83" s="101" t="s">
        <v>125</v>
      </c>
      <c r="H83" s="99">
        <v>1199685</v>
      </c>
      <c r="I83" s="100">
        <v>1200000</v>
      </c>
      <c r="J83" s="100">
        <v>70000</v>
      </c>
      <c r="K83" s="100">
        <v>0</v>
      </c>
      <c r="L83" s="99">
        <v>70000</v>
      </c>
      <c r="M83" s="117">
        <f t="shared" si="17"/>
        <v>1130000</v>
      </c>
    </row>
    <row r="84" spans="1:13" s="106" customFormat="1" ht="39.75" customHeight="1">
      <c r="A84" s="238" t="s">
        <v>126</v>
      </c>
      <c r="B84" s="239"/>
      <c r="C84" s="239"/>
      <c r="D84" s="239"/>
      <c r="E84" s="239"/>
      <c r="F84" s="239"/>
      <c r="G84" s="240"/>
      <c r="H84" s="248">
        <f aca="true" t="shared" si="18" ref="H84:M84">SUM(H85:H131)</f>
        <v>128924923</v>
      </c>
      <c r="I84" s="252">
        <f t="shared" si="18"/>
        <v>175520315</v>
      </c>
      <c r="J84" s="252">
        <f t="shared" si="18"/>
        <v>19031985.24</v>
      </c>
      <c r="K84" s="252">
        <f t="shared" si="18"/>
        <v>13198735.1</v>
      </c>
      <c r="L84" s="252">
        <f t="shared" si="18"/>
        <v>5833250.14</v>
      </c>
      <c r="M84" s="249">
        <f t="shared" si="18"/>
        <v>156488329.76000002</v>
      </c>
    </row>
    <row r="85" spans="1:13" s="1" customFormat="1" ht="30" customHeight="1">
      <c r="A85" s="116" t="s">
        <v>703</v>
      </c>
      <c r="B85" s="113" t="s">
        <v>706</v>
      </c>
      <c r="C85" s="113" t="s">
        <v>964</v>
      </c>
      <c r="D85" s="113" t="s">
        <v>595</v>
      </c>
      <c r="E85" s="97" t="s">
        <v>951</v>
      </c>
      <c r="F85" s="97" t="s">
        <v>405</v>
      </c>
      <c r="G85" s="102" t="s">
        <v>127</v>
      </c>
      <c r="H85" s="99">
        <v>371514</v>
      </c>
      <c r="I85" s="100">
        <v>438000</v>
      </c>
      <c r="J85" s="100">
        <v>100800</v>
      </c>
      <c r="K85" s="100">
        <v>66523.32</v>
      </c>
      <c r="L85" s="99">
        <v>34276.68</v>
      </c>
      <c r="M85" s="117">
        <f t="shared" si="17"/>
        <v>337200</v>
      </c>
    </row>
    <row r="86" spans="1:13" s="1" customFormat="1" ht="30" customHeight="1">
      <c r="A86" s="116" t="s">
        <v>703</v>
      </c>
      <c r="B86" s="113" t="s">
        <v>706</v>
      </c>
      <c r="C86" s="113" t="s">
        <v>964</v>
      </c>
      <c r="D86" s="113" t="s">
        <v>596</v>
      </c>
      <c r="E86" s="97" t="s">
        <v>951</v>
      </c>
      <c r="F86" s="97" t="s">
        <v>406</v>
      </c>
      <c r="G86" s="101" t="s">
        <v>128</v>
      </c>
      <c r="H86" s="99">
        <v>3517914</v>
      </c>
      <c r="I86" s="100">
        <v>5959000</v>
      </c>
      <c r="J86" s="100">
        <v>0</v>
      </c>
      <c r="K86" s="100">
        <v>0</v>
      </c>
      <c r="L86" s="99">
        <v>0</v>
      </c>
      <c r="M86" s="117">
        <f t="shared" si="17"/>
        <v>5959000</v>
      </c>
    </row>
    <row r="87" spans="1:13" s="1" customFormat="1" ht="30" customHeight="1">
      <c r="A87" s="116" t="s">
        <v>703</v>
      </c>
      <c r="B87" s="113" t="s">
        <v>625</v>
      </c>
      <c r="C87" s="113" t="s">
        <v>260</v>
      </c>
      <c r="D87" s="113" t="s">
        <v>597</v>
      </c>
      <c r="E87" s="97" t="s">
        <v>951</v>
      </c>
      <c r="F87" s="97" t="s">
        <v>407</v>
      </c>
      <c r="G87" s="102" t="s">
        <v>129</v>
      </c>
      <c r="H87" s="99">
        <v>6034794</v>
      </c>
      <c r="I87" s="100">
        <v>8848926</v>
      </c>
      <c r="J87" s="100">
        <v>1429692.52</v>
      </c>
      <c r="K87" s="100">
        <v>834004.59</v>
      </c>
      <c r="L87" s="99">
        <v>595687.93</v>
      </c>
      <c r="M87" s="117">
        <f t="shared" si="17"/>
        <v>7419233.48</v>
      </c>
    </row>
    <row r="88" spans="1:13" s="1" customFormat="1" ht="30" customHeight="1">
      <c r="A88" s="116" t="s">
        <v>703</v>
      </c>
      <c r="B88" s="113" t="s">
        <v>223</v>
      </c>
      <c r="C88" s="113" t="s">
        <v>964</v>
      </c>
      <c r="D88" s="113" t="s">
        <v>598</v>
      </c>
      <c r="E88" s="97" t="s">
        <v>951</v>
      </c>
      <c r="F88" s="97" t="s">
        <v>408</v>
      </c>
      <c r="G88" s="102" t="s">
        <v>895</v>
      </c>
      <c r="H88" s="99">
        <v>31689206</v>
      </c>
      <c r="I88" s="100">
        <v>29500000</v>
      </c>
      <c r="J88" s="100">
        <v>8227311</v>
      </c>
      <c r="K88" s="100">
        <v>4927657.83</v>
      </c>
      <c r="L88" s="99">
        <v>3299653.17</v>
      </c>
      <c r="M88" s="117">
        <f t="shared" si="17"/>
        <v>21272689</v>
      </c>
    </row>
    <row r="89" spans="1:13" s="1" customFormat="1" ht="30" customHeight="1">
      <c r="A89" s="116" t="s">
        <v>703</v>
      </c>
      <c r="B89" s="113" t="s">
        <v>226</v>
      </c>
      <c r="C89" s="113" t="s">
        <v>951</v>
      </c>
      <c r="D89" s="113" t="s">
        <v>599</v>
      </c>
      <c r="E89" s="97" t="s">
        <v>951</v>
      </c>
      <c r="F89" s="97" t="s">
        <v>409</v>
      </c>
      <c r="G89" s="102" t="s">
        <v>451</v>
      </c>
      <c r="H89" s="99">
        <v>4303577</v>
      </c>
      <c r="I89" s="100">
        <v>10000000</v>
      </c>
      <c r="J89" s="100">
        <v>2440818.26</v>
      </c>
      <c r="K89" s="100">
        <v>1300927.03</v>
      </c>
      <c r="L89" s="99">
        <v>1139891.23</v>
      </c>
      <c r="M89" s="117">
        <f t="shared" si="17"/>
        <v>7559181.74</v>
      </c>
    </row>
    <row r="90" spans="1:13" s="1" customFormat="1" ht="30" customHeight="1">
      <c r="A90" s="116" t="s">
        <v>703</v>
      </c>
      <c r="B90" s="113" t="s">
        <v>226</v>
      </c>
      <c r="C90" s="113" t="s">
        <v>260</v>
      </c>
      <c r="D90" s="113" t="s">
        <v>600</v>
      </c>
      <c r="E90" s="97" t="s">
        <v>951</v>
      </c>
      <c r="F90" s="97" t="s">
        <v>410</v>
      </c>
      <c r="G90" s="102" t="s">
        <v>796</v>
      </c>
      <c r="H90" s="99">
        <v>8689600</v>
      </c>
      <c r="I90" s="100">
        <v>9858600</v>
      </c>
      <c r="J90" s="100">
        <v>1098000</v>
      </c>
      <c r="K90" s="100">
        <v>1098000</v>
      </c>
      <c r="L90" s="99">
        <v>0</v>
      </c>
      <c r="M90" s="117">
        <f t="shared" si="17"/>
        <v>8760600</v>
      </c>
    </row>
    <row r="91" spans="1:13" s="1" customFormat="1" ht="30" customHeight="1">
      <c r="A91" s="116" t="s">
        <v>703</v>
      </c>
      <c r="B91" s="113" t="s">
        <v>226</v>
      </c>
      <c r="C91" s="113" t="s">
        <v>229</v>
      </c>
      <c r="D91" s="113" t="s">
        <v>470</v>
      </c>
      <c r="E91" s="97" t="s">
        <v>951</v>
      </c>
      <c r="F91" s="97" t="s">
        <v>301</v>
      </c>
      <c r="G91" s="102" t="s">
        <v>573</v>
      </c>
      <c r="H91" s="99">
        <v>3626405</v>
      </c>
      <c r="I91" s="100">
        <v>4320000</v>
      </c>
      <c r="J91" s="100">
        <v>225166.34</v>
      </c>
      <c r="K91" s="100">
        <v>126028.93</v>
      </c>
      <c r="L91" s="99">
        <v>99137.41</v>
      </c>
      <c r="M91" s="117">
        <f t="shared" si="17"/>
        <v>4094833.66</v>
      </c>
    </row>
    <row r="92" spans="1:13" s="1" customFormat="1" ht="30" customHeight="1">
      <c r="A92" s="116" t="s">
        <v>703</v>
      </c>
      <c r="B92" s="113" t="s">
        <v>626</v>
      </c>
      <c r="C92" s="113" t="s">
        <v>628</v>
      </c>
      <c r="D92" s="113" t="s">
        <v>601</v>
      </c>
      <c r="E92" s="97" t="s">
        <v>951</v>
      </c>
      <c r="F92" s="97" t="s">
        <v>411</v>
      </c>
      <c r="G92" s="102" t="s">
        <v>797</v>
      </c>
      <c r="H92" s="99">
        <v>1657694</v>
      </c>
      <c r="I92" s="100">
        <v>1825000</v>
      </c>
      <c r="J92" s="100">
        <v>0</v>
      </c>
      <c r="K92" s="100">
        <v>0</v>
      </c>
      <c r="L92" s="99">
        <v>0</v>
      </c>
      <c r="M92" s="117">
        <f t="shared" si="17"/>
        <v>1825000</v>
      </c>
    </row>
    <row r="93" spans="1:13" s="1" customFormat="1" ht="30" customHeight="1">
      <c r="A93" s="116" t="s">
        <v>703</v>
      </c>
      <c r="B93" s="113" t="s">
        <v>251</v>
      </c>
      <c r="C93" s="113" t="s">
        <v>260</v>
      </c>
      <c r="D93" s="113" t="s">
        <v>254</v>
      </c>
      <c r="E93" s="97" t="s">
        <v>951</v>
      </c>
      <c r="F93" s="97" t="s">
        <v>887</v>
      </c>
      <c r="G93" s="101" t="s">
        <v>798</v>
      </c>
      <c r="H93" s="99">
        <v>13547630</v>
      </c>
      <c r="I93" s="100">
        <v>7949600</v>
      </c>
      <c r="J93" s="100">
        <v>0</v>
      </c>
      <c r="K93" s="100">
        <v>0</v>
      </c>
      <c r="L93" s="99">
        <v>0</v>
      </c>
      <c r="M93" s="117">
        <f t="shared" si="17"/>
        <v>7949600</v>
      </c>
    </row>
    <row r="94" spans="1:13" s="1" customFormat="1" ht="30" customHeight="1">
      <c r="A94" s="116" t="s">
        <v>703</v>
      </c>
      <c r="B94" s="113" t="s">
        <v>208</v>
      </c>
      <c r="C94" s="113" t="s">
        <v>951</v>
      </c>
      <c r="D94" s="113" t="s">
        <v>258</v>
      </c>
      <c r="E94" s="97" t="s">
        <v>951</v>
      </c>
      <c r="F94" s="97" t="s">
        <v>826</v>
      </c>
      <c r="G94" s="101" t="s">
        <v>799</v>
      </c>
      <c r="H94" s="99">
        <v>1880988</v>
      </c>
      <c r="I94" s="100">
        <v>8500000</v>
      </c>
      <c r="J94" s="100">
        <v>0</v>
      </c>
      <c r="K94" s="100">
        <v>0</v>
      </c>
      <c r="L94" s="99">
        <v>0</v>
      </c>
      <c r="M94" s="117">
        <f t="shared" si="17"/>
        <v>8500000</v>
      </c>
    </row>
    <row r="95" spans="1:13" s="1" customFormat="1" ht="30" customHeight="1">
      <c r="A95" s="116" t="s">
        <v>703</v>
      </c>
      <c r="B95" s="113" t="s">
        <v>208</v>
      </c>
      <c r="C95" s="113" t="s">
        <v>260</v>
      </c>
      <c r="D95" s="113" t="s">
        <v>602</v>
      </c>
      <c r="E95" s="97" t="s">
        <v>951</v>
      </c>
      <c r="F95" s="97" t="s">
        <v>827</v>
      </c>
      <c r="G95" s="101" t="s">
        <v>800</v>
      </c>
      <c r="H95" s="99">
        <v>830000</v>
      </c>
      <c r="I95" s="100">
        <v>892800</v>
      </c>
      <c r="J95" s="100">
        <v>0</v>
      </c>
      <c r="K95" s="100">
        <v>0</v>
      </c>
      <c r="L95" s="99">
        <v>0</v>
      </c>
      <c r="M95" s="117">
        <f t="shared" si="17"/>
        <v>892800</v>
      </c>
    </row>
    <row r="96" spans="1:13" s="1" customFormat="1" ht="30" customHeight="1">
      <c r="A96" s="116" t="s">
        <v>703</v>
      </c>
      <c r="B96" s="113" t="s">
        <v>208</v>
      </c>
      <c r="C96" s="113" t="s">
        <v>964</v>
      </c>
      <c r="D96" s="113" t="s">
        <v>603</v>
      </c>
      <c r="E96" s="97" t="s">
        <v>951</v>
      </c>
      <c r="F96" s="97" t="s">
        <v>828</v>
      </c>
      <c r="G96" s="101" t="s">
        <v>801</v>
      </c>
      <c r="H96" s="99">
        <v>1619773</v>
      </c>
      <c r="I96" s="100">
        <v>2120000</v>
      </c>
      <c r="J96" s="100">
        <v>1400000</v>
      </c>
      <c r="K96" s="100">
        <v>1199675</v>
      </c>
      <c r="L96" s="99">
        <v>200325</v>
      </c>
      <c r="M96" s="117">
        <f t="shared" si="17"/>
        <v>720000</v>
      </c>
    </row>
    <row r="97" spans="1:13" s="1" customFormat="1" ht="30" customHeight="1">
      <c r="A97" s="116" t="s">
        <v>703</v>
      </c>
      <c r="B97" s="113" t="s">
        <v>208</v>
      </c>
      <c r="C97" s="113" t="s">
        <v>964</v>
      </c>
      <c r="D97" s="113" t="s">
        <v>604</v>
      </c>
      <c r="E97" s="97" t="s">
        <v>951</v>
      </c>
      <c r="F97" s="97" t="s">
        <v>829</v>
      </c>
      <c r="G97" s="101" t="s">
        <v>63</v>
      </c>
      <c r="H97" s="99">
        <v>10920147</v>
      </c>
      <c r="I97" s="100">
        <v>15000000</v>
      </c>
      <c r="J97" s="100">
        <v>0</v>
      </c>
      <c r="K97" s="100">
        <v>0</v>
      </c>
      <c r="L97" s="99">
        <v>0</v>
      </c>
      <c r="M97" s="117">
        <f t="shared" si="17"/>
        <v>15000000</v>
      </c>
    </row>
    <row r="98" spans="1:13" s="1" customFormat="1" ht="30" customHeight="1">
      <c r="A98" s="116" t="s">
        <v>703</v>
      </c>
      <c r="B98" s="113" t="s">
        <v>208</v>
      </c>
      <c r="C98" s="113" t="s">
        <v>629</v>
      </c>
      <c r="D98" s="113" t="s">
        <v>605</v>
      </c>
      <c r="E98" s="97" t="s">
        <v>951</v>
      </c>
      <c r="F98" s="97" t="s">
        <v>830</v>
      </c>
      <c r="G98" s="101" t="s">
        <v>64</v>
      </c>
      <c r="H98" s="99">
        <v>2316400</v>
      </c>
      <c r="I98" s="100">
        <v>2242820</v>
      </c>
      <c r="J98" s="100">
        <v>0</v>
      </c>
      <c r="K98" s="100">
        <v>0</v>
      </c>
      <c r="L98" s="99">
        <v>0</v>
      </c>
      <c r="M98" s="117">
        <f t="shared" si="17"/>
        <v>2242820</v>
      </c>
    </row>
    <row r="99" spans="1:13" s="1" customFormat="1" ht="30" customHeight="1">
      <c r="A99" s="116" t="s">
        <v>703</v>
      </c>
      <c r="B99" s="113" t="s">
        <v>208</v>
      </c>
      <c r="C99" s="113" t="s">
        <v>629</v>
      </c>
      <c r="D99" s="113" t="s">
        <v>606</v>
      </c>
      <c r="E99" s="97" t="s">
        <v>951</v>
      </c>
      <c r="F99" s="97" t="s">
        <v>831</v>
      </c>
      <c r="G99" s="101" t="s">
        <v>65</v>
      </c>
      <c r="H99" s="99">
        <v>80000</v>
      </c>
      <c r="I99" s="100">
        <v>332000</v>
      </c>
      <c r="J99" s="100">
        <v>0</v>
      </c>
      <c r="K99" s="100">
        <v>0</v>
      </c>
      <c r="L99" s="99">
        <v>0</v>
      </c>
      <c r="M99" s="117">
        <f t="shared" si="17"/>
        <v>332000</v>
      </c>
    </row>
    <row r="100" spans="1:13" s="1" customFormat="1" ht="30" customHeight="1">
      <c r="A100" s="116" t="s">
        <v>703</v>
      </c>
      <c r="B100" s="113" t="s">
        <v>208</v>
      </c>
      <c r="C100" s="113" t="s">
        <v>629</v>
      </c>
      <c r="D100" s="113" t="s">
        <v>607</v>
      </c>
      <c r="E100" s="97" t="s">
        <v>951</v>
      </c>
      <c r="F100" s="97" t="s">
        <v>832</v>
      </c>
      <c r="G100" s="101" t="s">
        <v>66</v>
      </c>
      <c r="H100" s="99">
        <v>1173400</v>
      </c>
      <c r="I100" s="100">
        <v>1795692</v>
      </c>
      <c r="J100" s="100">
        <v>0</v>
      </c>
      <c r="K100" s="100">
        <v>0</v>
      </c>
      <c r="L100" s="99">
        <v>0</v>
      </c>
      <c r="M100" s="117">
        <f t="shared" si="17"/>
        <v>1795692</v>
      </c>
    </row>
    <row r="101" spans="1:13" s="1" customFormat="1" ht="30" customHeight="1">
      <c r="A101" s="116" t="s">
        <v>703</v>
      </c>
      <c r="B101" s="113" t="s">
        <v>208</v>
      </c>
      <c r="C101" s="113" t="s">
        <v>629</v>
      </c>
      <c r="D101" s="113" t="s">
        <v>608</v>
      </c>
      <c r="E101" s="97" t="s">
        <v>951</v>
      </c>
      <c r="F101" s="97" t="s">
        <v>833</v>
      </c>
      <c r="G101" s="101" t="s">
        <v>67</v>
      </c>
      <c r="H101" s="99">
        <v>2056344</v>
      </c>
      <c r="I101" s="100">
        <v>3196489</v>
      </c>
      <c r="J101" s="100">
        <v>247701</v>
      </c>
      <c r="K101" s="100">
        <v>247701</v>
      </c>
      <c r="L101" s="99">
        <v>0</v>
      </c>
      <c r="M101" s="117">
        <f t="shared" si="17"/>
        <v>2948788</v>
      </c>
    </row>
    <row r="102" spans="1:13" s="1" customFormat="1" ht="30" customHeight="1">
      <c r="A102" s="116" t="s">
        <v>703</v>
      </c>
      <c r="B102" s="113" t="s">
        <v>208</v>
      </c>
      <c r="C102" s="113" t="s">
        <v>847</v>
      </c>
      <c r="D102" s="113" t="s">
        <v>609</v>
      </c>
      <c r="E102" s="97" t="s">
        <v>951</v>
      </c>
      <c r="F102" s="97" t="s">
        <v>834</v>
      </c>
      <c r="G102" s="102" t="s">
        <v>68</v>
      </c>
      <c r="H102" s="99">
        <v>0</v>
      </c>
      <c r="I102" s="100">
        <v>1992000</v>
      </c>
      <c r="J102" s="100">
        <v>0</v>
      </c>
      <c r="K102" s="100">
        <v>0</v>
      </c>
      <c r="L102" s="99">
        <v>0</v>
      </c>
      <c r="M102" s="117">
        <f t="shared" si="17"/>
        <v>1992000</v>
      </c>
    </row>
    <row r="103" spans="1:13" s="1" customFormat="1" ht="30" customHeight="1">
      <c r="A103" s="116" t="s">
        <v>703</v>
      </c>
      <c r="B103" s="113" t="s">
        <v>226</v>
      </c>
      <c r="C103" s="113" t="s">
        <v>847</v>
      </c>
      <c r="D103" s="113" t="s">
        <v>19</v>
      </c>
      <c r="E103" s="97" t="s">
        <v>951</v>
      </c>
      <c r="F103" s="97" t="s">
        <v>973</v>
      </c>
      <c r="G103" s="102" t="s">
        <v>740</v>
      </c>
      <c r="H103" s="99">
        <v>0</v>
      </c>
      <c r="I103" s="100">
        <v>1000000</v>
      </c>
      <c r="J103" s="100">
        <v>0</v>
      </c>
      <c r="K103" s="100">
        <v>0</v>
      </c>
      <c r="L103" s="99">
        <v>0</v>
      </c>
      <c r="M103" s="117">
        <f>SUM(I103-J103)</f>
        <v>1000000</v>
      </c>
    </row>
    <row r="104" spans="1:13" s="1" customFormat="1" ht="30" customHeight="1">
      <c r="A104" s="116" t="s">
        <v>703</v>
      </c>
      <c r="B104" s="113" t="s">
        <v>208</v>
      </c>
      <c r="C104" s="113" t="s">
        <v>485</v>
      </c>
      <c r="D104" s="113" t="s">
        <v>610</v>
      </c>
      <c r="E104" s="97" t="s">
        <v>951</v>
      </c>
      <c r="F104" s="97" t="s">
        <v>835</v>
      </c>
      <c r="G104" s="102" t="s">
        <v>723</v>
      </c>
      <c r="H104" s="99">
        <v>0</v>
      </c>
      <c r="I104" s="100">
        <v>10000000</v>
      </c>
      <c r="J104" s="100">
        <v>0</v>
      </c>
      <c r="K104" s="100">
        <v>0</v>
      </c>
      <c r="L104" s="99">
        <v>0</v>
      </c>
      <c r="M104" s="117">
        <f t="shared" si="17"/>
        <v>10000000</v>
      </c>
    </row>
    <row r="105" spans="1:13" s="1" customFormat="1" ht="30" customHeight="1">
      <c r="A105" s="116" t="s">
        <v>703</v>
      </c>
      <c r="B105" s="113" t="s">
        <v>208</v>
      </c>
      <c r="C105" s="113" t="s">
        <v>485</v>
      </c>
      <c r="D105" s="113" t="s">
        <v>611</v>
      </c>
      <c r="E105" s="97" t="s">
        <v>951</v>
      </c>
      <c r="F105" s="97" t="s">
        <v>890</v>
      </c>
      <c r="G105" s="101" t="s">
        <v>915</v>
      </c>
      <c r="H105" s="99">
        <v>5681801</v>
      </c>
      <c r="I105" s="100">
        <v>5773000</v>
      </c>
      <c r="J105" s="100">
        <v>198217.4</v>
      </c>
      <c r="K105" s="100">
        <v>198217.4</v>
      </c>
      <c r="L105" s="99">
        <v>0</v>
      </c>
      <c r="M105" s="117">
        <f t="shared" si="17"/>
        <v>5574782.6</v>
      </c>
    </row>
    <row r="106" spans="1:13" s="1" customFormat="1" ht="30" customHeight="1">
      <c r="A106" s="116" t="s">
        <v>703</v>
      </c>
      <c r="B106" s="113" t="s">
        <v>208</v>
      </c>
      <c r="C106" s="113" t="s">
        <v>593</v>
      </c>
      <c r="D106" s="113" t="s">
        <v>612</v>
      </c>
      <c r="E106" s="97" t="s">
        <v>951</v>
      </c>
      <c r="F106" s="97" t="s">
        <v>891</v>
      </c>
      <c r="G106" s="102" t="s">
        <v>916</v>
      </c>
      <c r="H106" s="99">
        <v>0</v>
      </c>
      <c r="I106" s="100">
        <v>2000000</v>
      </c>
      <c r="J106" s="100">
        <v>0</v>
      </c>
      <c r="K106" s="100">
        <v>0</v>
      </c>
      <c r="L106" s="99">
        <v>0</v>
      </c>
      <c r="M106" s="117">
        <f t="shared" si="17"/>
        <v>2000000</v>
      </c>
    </row>
    <row r="107" spans="1:13" s="1" customFormat="1" ht="30" customHeight="1">
      <c r="A107" s="116" t="s">
        <v>703</v>
      </c>
      <c r="B107" s="113" t="s">
        <v>208</v>
      </c>
      <c r="C107" s="113" t="s">
        <v>593</v>
      </c>
      <c r="D107" s="113" t="s">
        <v>613</v>
      </c>
      <c r="E107" s="97" t="s">
        <v>951</v>
      </c>
      <c r="F107" s="97" t="s">
        <v>713</v>
      </c>
      <c r="G107" s="102" t="s">
        <v>917</v>
      </c>
      <c r="H107" s="99">
        <v>3537031</v>
      </c>
      <c r="I107" s="100">
        <v>5273900</v>
      </c>
      <c r="J107" s="100">
        <v>0</v>
      </c>
      <c r="K107" s="100">
        <v>0</v>
      </c>
      <c r="L107" s="99">
        <v>0</v>
      </c>
      <c r="M107" s="117">
        <f t="shared" si="17"/>
        <v>5273900</v>
      </c>
    </row>
    <row r="108" spans="1:13" s="1" customFormat="1" ht="30" customHeight="1">
      <c r="A108" s="116" t="s">
        <v>703</v>
      </c>
      <c r="B108" s="113" t="s">
        <v>489</v>
      </c>
      <c r="C108" s="113" t="s">
        <v>847</v>
      </c>
      <c r="D108" s="113" t="s">
        <v>614</v>
      </c>
      <c r="E108" s="97" t="s">
        <v>951</v>
      </c>
      <c r="F108" s="97" t="s">
        <v>714</v>
      </c>
      <c r="G108" s="101" t="s">
        <v>145</v>
      </c>
      <c r="H108" s="99">
        <v>3463540</v>
      </c>
      <c r="I108" s="100">
        <v>5799000</v>
      </c>
      <c r="J108" s="100">
        <v>0</v>
      </c>
      <c r="K108" s="100">
        <v>0</v>
      </c>
      <c r="L108" s="99">
        <v>0</v>
      </c>
      <c r="M108" s="117">
        <f t="shared" si="17"/>
        <v>5799000</v>
      </c>
    </row>
    <row r="109" spans="1:13" s="1" customFormat="1" ht="30" customHeight="1">
      <c r="A109" s="116" t="s">
        <v>703</v>
      </c>
      <c r="B109" s="113" t="s">
        <v>489</v>
      </c>
      <c r="C109" s="113" t="s">
        <v>594</v>
      </c>
      <c r="D109" s="113" t="s">
        <v>615</v>
      </c>
      <c r="E109" s="97" t="s">
        <v>951</v>
      </c>
      <c r="F109" s="97" t="s">
        <v>715</v>
      </c>
      <c r="G109" s="101" t="s">
        <v>146</v>
      </c>
      <c r="H109" s="99">
        <v>2378248</v>
      </c>
      <c r="I109" s="100">
        <v>3085000</v>
      </c>
      <c r="J109" s="100">
        <v>0</v>
      </c>
      <c r="K109" s="100">
        <v>0</v>
      </c>
      <c r="L109" s="99">
        <v>0</v>
      </c>
      <c r="M109" s="117">
        <f t="shared" si="17"/>
        <v>3085000</v>
      </c>
    </row>
    <row r="110" spans="1:13" s="1" customFormat="1" ht="30" customHeight="1">
      <c r="A110" s="116" t="s">
        <v>703</v>
      </c>
      <c r="B110" s="113" t="s">
        <v>627</v>
      </c>
      <c r="C110" s="113" t="s">
        <v>496</v>
      </c>
      <c r="D110" s="113" t="s">
        <v>616</v>
      </c>
      <c r="E110" s="97" t="s">
        <v>951</v>
      </c>
      <c r="F110" s="97" t="s">
        <v>716</v>
      </c>
      <c r="G110" s="101" t="s">
        <v>20</v>
      </c>
      <c r="H110" s="99">
        <v>142388</v>
      </c>
      <c r="I110" s="100">
        <v>1880000</v>
      </c>
      <c r="J110" s="100">
        <v>0</v>
      </c>
      <c r="K110" s="100">
        <v>0</v>
      </c>
      <c r="L110" s="99">
        <v>0</v>
      </c>
      <c r="M110" s="117">
        <f t="shared" si="17"/>
        <v>1880000</v>
      </c>
    </row>
    <row r="111" spans="1:13" s="1" customFormat="1" ht="30" customHeight="1">
      <c r="A111" s="116" t="s">
        <v>703</v>
      </c>
      <c r="B111" s="113" t="s">
        <v>225</v>
      </c>
      <c r="C111" s="113" t="s">
        <v>594</v>
      </c>
      <c r="D111" s="113" t="s">
        <v>83</v>
      </c>
      <c r="E111" s="97" t="s">
        <v>951</v>
      </c>
      <c r="F111" s="97" t="s">
        <v>717</v>
      </c>
      <c r="G111" s="102" t="s">
        <v>21</v>
      </c>
      <c r="H111" s="99">
        <v>479399</v>
      </c>
      <c r="I111" s="100">
        <v>859900</v>
      </c>
      <c r="J111" s="100">
        <v>0</v>
      </c>
      <c r="K111" s="100">
        <v>0</v>
      </c>
      <c r="L111" s="99">
        <v>0</v>
      </c>
      <c r="M111" s="117">
        <f t="shared" si="17"/>
        <v>859900</v>
      </c>
    </row>
    <row r="112" spans="1:13" s="1" customFormat="1" ht="30" customHeight="1">
      <c r="A112" s="116" t="s">
        <v>703</v>
      </c>
      <c r="B112" s="113" t="s">
        <v>937</v>
      </c>
      <c r="C112" s="113" t="s">
        <v>951</v>
      </c>
      <c r="D112" s="113" t="s">
        <v>84</v>
      </c>
      <c r="E112" s="97" t="s">
        <v>951</v>
      </c>
      <c r="F112" s="97" t="s">
        <v>718</v>
      </c>
      <c r="G112" s="101" t="s">
        <v>22</v>
      </c>
      <c r="H112" s="99">
        <v>395282</v>
      </c>
      <c r="I112" s="100">
        <v>2500000</v>
      </c>
      <c r="J112" s="100">
        <v>2500000</v>
      </c>
      <c r="K112" s="100">
        <v>2500000</v>
      </c>
      <c r="L112" s="99">
        <v>0</v>
      </c>
      <c r="M112" s="117">
        <f t="shared" si="17"/>
        <v>0</v>
      </c>
    </row>
    <row r="113" spans="1:13" s="1" customFormat="1" ht="30" customHeight="1">
      <c r="A113" s="116" t="s">
        <v>703</v>
      </c>
      <c r="B113" s="113" t="s">
        <v>937</v>
      </c>
      <c r="C113" s="113" t="s">
        <v>260</v>
      </c>
      <c r="D113" s="113" t="s">
        <v>85</v>
      </c>
      <c r="E113" s="97" t="s">
        <v>951</v>
      </c>
      <c r="F113" s="97" t="s">
        <v>719</v>
      </c>
      <c r="G113" s="101" t="s">
        <v>23</v>
      </c>
      <c r="H113" s="99">
        <v>14001060</v>
      </c>
      <c r="I113" s="100">
        <v>13387269</v>
      </c>
      <c r="J113" s="100">
        <v>464278.72</v>
      </c>
      <c r="K113" s="100">
        <v>0</v>
      </c>
      <c r="L113" s="99">
        <v>464278.72</v>
      </c>
      <c r="M113" s="117">
        <f t="shared" si="17"/>
        <v>12922990.28</v>
      </c>
    </row>
    <row r="114" spans="1:13" s="1" customFormat="1" ht="30" customHeight="1">
      <c r="A114" s="116" t="s">
        <v>703</v>
      </c>
      <c r="B114" s="113" t="s">
        <v>339</v>
      </c>
      <c r="C114" s="113" t="s">
        <v>964</v>
      </c>
      <c r="D114" s="113" t="s">
        <v>86</v>
      </c>
      <c r="E114" s="97" t="s">
        <v>951</v>
      </c>
      <c r="F114" s="97" t="s">
        <v>720</v>
      </c>
      <c r="G114" s="101" t="s">
        <v>99</v>
      </c>
      <c r="H114" s="99">
        <v>0</v>
      </c>
      <c r="I114" s="100">
        <v>342000</v>
      </c>
      <c r="J114" s="100">
        <v>0</v>
      </c>
      <c r="K114" s="100">
        <v>0</v>
      </c>
      <c r="L114" s="99">
        <v>0</v>
      </c>
      <c r="M114" s="117">
        <f t="shared" si="17"/>
        <v>342000</v>
      </c>
    </row>
    <row r="115" spans="1:13" s="1" customFormat="1" ht="30" customHeight="1">
      <c r="A115" s="116" t="s">
        <v>703</v>
      </c>
      <c r="B115" s="113" t="s">
        <v>937</v>
      </c>
      <c r="C115" s="113" t="s">
        <v>629</v>
      </c>
      <c r="D115" s="113" t="s">
        <v>87</v>
      </c>
      <c r="E115" s="97" t="s">
        <v>951</v>
      </c>
      <c r="F115" s="97" t="s">
        <v>721</v>
      </c>
      <c r="G115" s="101" t="s">
        <v>100</v>
      </c>
      <c r="H115" s="99">
        <v>20000</v>
      </c>
      <c r="I115" s="100">
        <v>560000</v>
      </c>
      <c r="J115" s="100">
        <v>0</v>
      </c>
      <c r="K115" s="100">
        <v>0</v>
      </c>
      <c r="L115" s="99">
        <v>0</v>
      </c>
      <c r="M115" s="117">
        <f t="shared" si="17"/>
        <v>560000</v>
      </c>
    </row>
    <row r="116" spans="1:13" s="1" customFormat="1" ht="30" customHeight="1">
      <c r="A116" s="116" t="s">
        <v>703</v>
      </c>
      <c r="B116" s="113" t="s">
        <v>937</v>
      </c>
      <c r="C116" s="113" t="s">
        <v>847</v>
      </c>
      <c r="D116" s="113" t="s">
        <v>88</v>
      </c>
      <c r="E116" s="97" t="s">
        <v>951</v>
      </c>
      <c r="F116" s="97" t="s">
        <v>722</v>
      </c>
      <c r="G116" s="101" t="s">
        <v>101</v>
      </c>
      <c r="H116" s="99">
        <v>755249</v>
      </c>
      <c r="I116" s="100">
        <v>1166000</v>
      </c>
      <c r="J116" s="100">
        <v>0</v>
      </c>
      <c r="K116" s="100">
        <v>0</v>
      </c>
      <c r="L116" s="99">
        <v>0</v>
      </c>
      <c r="M116" s="117">
        <f t="shared" si="17"/>
        <v>1166000</v>
      </c>
    </row>
    <row r="117" spans="1:13" s="1" customFormat="1" ht="30" customHeight="1">
      <c r="A117" s="116" t="s">
        <v>703</v>
      </c>
      <c r="B117" s="113" t="s">
        <v>937</v>
      </c>
      <c r="C117" s="113" t="s">
        <v>485</v>
      </c>
      <c r="D117" s="113" t="s">
        <v>89</v>
      </c>
      <c r="E117" s="97" t="s">
        <v>951</v>
      </c>
      <c r="F117" s="97" t="s">
        <v>648</v>
      </c>
      <c r="G117" s="101" t="s">
        <v>849</v>
      </c>
      <c r="H117" s="99">
        <v>495080</v>
      </c>
      <c r="I117" s="100">
        <v>488000</v>
      </c>
      <c r="J117" s="100">
        <v>0</v>
      </c>
      <c r="K117" s="100">
        <v>0</v>
      </c>
      <c r="L117" s="99">
        <v>0</v>
      </c>
      <c r="M117" s="117">
        <f t="shared" si="17"/>
        <v>488000</v>
      </c>
    </row>
    <row r="118" spans="1:13" s="1" customFormat="1" ht="30" customHeight="1">
      <c r="A118" s="116" t="s">
        <v>703</v>
      </c>
      <c r="B118" s="113" t="s">
        <v>937</v>
      </c>
      <c r="C118" s="113" t="s">
        <v>593</v>
      </c>
      <c r="D118" s="113" t="s">
        <v>90</v>
      </c>
      <c r="E118" s="97" t="s">
        <v>951</v>
      </c>
      <c r="F118" s="97" t="s">
        <v>649</v>
      </c>
      <c r="G118" s="101" t="s">
        <v>782</v>
      </c>
      <c r="H118" s="99">
        <v>137585</v>
      </c>
      <c r="I118" s="100">
        <v>496200</v>
      </c>
      <c r="J118" s="100">
        <v>0</v>
      </c>
      <c r="K118" s="100">
        <v>0</v>
      </c>
      <c r="L118" s="99">
        <v>0</v>
      </c>
      <c r="M118" s="117">
        <f t="shared" si="17"/>
        <v>496200</v>
      </c>
    </row>
    <row r="119" spans="1:13" s="1" customFormat="1" ht="30" customHeight="1">
      <c r="A119" s="116" t="s">
        <v>703</v>
      </c>
      <c r="B119" s="113" t="s">
        <v>937</v>
      </c>
      <c r="C119" s="113" t="s">
        <v>594</v>
      </c>
      <c r="D119" s="113" t="s">
        <v>91</v>
      </c>
      <c r="E119" s="97" t="s">
        <v>951</v>
      </c>
      <c r="F119" s="97" t="s">
        <v>650</v>
      </c>
      <c r="G119" s="101" t="s">
        <v>783</v>
      </c>
      <c r="H119" s="99">
        <v>254899</v>
      </c>
      <c r="I119" s="100">
        <v>493600</v>
      </c>
      <c r="J119" s="100">
        <v>0</v>
      </c>
      <c r="K119" s="100">
        <v>0</v>
      </c>
      <c r="L119" s="99">
        <v>0</v>
      </c>
      <c r="M119" s="117">
        <f t="shared" si="17"/>
        <v>493600</v>
      </c>
    </row>
    <row r="120" spans="1:13" s="1" customFormat="1" ht="30" customHeight="1">
      <c r="A120" s="116" t="s">
        <v>703</v>
      </c>
      <c r="B120" s="113" t="s">
        <v>937</v>
      </c>
      <c r="C120" s="113" t="s">
        <v>628</v>
      </c>
      <c r="D120" s="113" t="s">
        <v>92</v>
      </c>
      <c r="E120" s="97" t="s">
        <v>951</v>
      </c>
      <c r="F120" s="97" t="s">
        <v>779</v>
      </c>
      <c r="G120" s="101" t="s">
        <v>40</v>
      </c>
      <c r="H120" s="99">
        <v>541061</v>
      </c>
      <c r="I120" s="100">
        <v>990000</v>
      </c>
      <c r="J120" s="100">
        <v>0</v>
      </c>
      <c r="K120" s="100">
        <v>0</v>
      </c>
      <c r="L120" s="99">
        <v>0</v>
      </c>
      <c r="M120" s="117">
        <f t="shared" si="17"/>
        <v>990000</v>
      </c>
    </row>
    <row r="121" spans="1:13" s="1" customFormat="1" ht="30" customHeight="1">
      <c r="A121" s="116" t="s">
        <v>703</v>
      </c>
      <c r="B121" s="113" t="s">
        <v>937</v>
      </c>
      <c r="C121" s="113" t="s">
        <v>496</v>
      </c>
      <c r="D121" s="113" t="s">
        <v>93</v>
      </c>
      <c r="E121" s="97" t="s">
        <v>951</v>
      </c>
      <c r="F121" s="97" t="s">
        <v>780</v>
      </c>
      <c r="G121" s="101" t="s">
        <v>784</v>
      </c>
      <c r="H121" s="99">
        <v>0</v>
      </c>
      <c r="I121" s="100">
        <v>475000</v>
      </c>
      <c r="J121" s="100">
        <v>0</v>
      </c>
      <c r="K121" s="100">
        <v>0</v>
      </c>
      <c r="L121" s="99">
        <v>0</v>
      </c>
      <c r="M121" s="117">
        <f t="shared" si="17"/>
        <v>475000</v>
      </c>
    </row>
    <row r="122" spans="1:13" s="1" customFormat="1" ht="30" customHeight="1">
      <c r="A122" s="116" t="s">
        <v>703</v>
      </c>
      <c r="B122" s="113" t="s">
        <v>339</v>
      </c>
      <c r="C122" s="113" t="s">
        <v>951</v>
      </c>
      <c r="D122" s="113" t="s">
        <v>94</v>
      </c>
      <c r="E122" s="97" t="s">
        <v>951</v>
      </c>
      <c r="F122" s="97" t="s">
        <v>929</v>
      </c>
      <c r="G122" s="102" t="s">
        <v>785</v>
      </c>
      <c r="H122" s="99">
        <v>325020</v>
      </c>
      <c r="I122" s="100">
        <v>700000</v>
      </c>
      <c r="J122" s="100">
        <v>700000</v>
      </c>
      <c r="K122" s="100">
        <v>700000</v>
      </c>
      <c r="L122" s="99">
        <v>0</v>
      </c>
      <c r="M122" s="117">
        <f t="shared" si="17"/>
        <v>0</v>
      </c>
    </row>
    <row r="123" spans="1:13" s="1" customFormat="1" ht="30" customHeight="1">
      <c r="A123" s="116" t="s">
        <v>703</v>
      </c>
      <c r="B123" s="113" t="s">
        <v>339</v>
      </c>
      <c r="C123" s="113" t="s">
        <v>260</v>
      </c>
      <c r="D123" s="113" t="s">
        <v>95</v>
      </c>
      <c r="E123" s="97" t="s">
        <v>951</v>
      </c>
      <c r="F123" s="97" t="s">
        <v>930</v>
      </c>
      <c r="G123" s="101" t="s">
        <v>310</v>
      </c>
      <c r="H123" s="99">
        <v>600000</v>
      </c>
      <c r="I123" s="100">
        <v>800000</v>
      </c>
      <c r="J123" s="100">
        <v>0</v>
      </c>
      <c r="K123" s="100">
        <v>0</v>
      </c>
      <c r="L123" s="99">
        <v>0</v>
      </c>
      <c r="M123" s="117">
        <f t="shared" si="17"/>
        <v>800000</v>
      </c>
    </row>
    <row r="124" spans="1:13" s="1" customFormat="1" ht="30" customHeight="1">
      <c r="A124" s="116" t="s">
        <v>703</v>
      </c>
      <c r="B124" s="113" t="s">
        <v>339</v>
      </c>
      <c r="C124" s="113" t="s">
        <v>964</v>
      </c>
      <c r="D124" s="113" t="s">
        <v>96</v>
      </c>
      <c r="E124" s="97" t="s">
        <v>951</v>
      </c>
      <c r="F124" s="97" t="s">
        <v>931</v>
      </c>
      <c r="G124" s="102" t="s">
        <v>311</v>
      </c>
      <c r="H124" s="99">
        <v>273250</v>
      </c>
      <c r="I124" s="100">
        <v>550000</v>
      </c>
      <c r="J124" s="100">
        <v>0</v>
      </c>
      <c r="K124" s="100">
        <v>0</v>
      </c>
      <c r="L124" s="99">
        <v>0</v>
      </c>
      <c r="M124" s="117">
        <f t="shared" si="17"/>
        <v>550000</v>
      </c>
    </row>
    <row r="125" spans="1:13" s="1" customFormat="1" ht="30" customHeight="1">
      <c r="A125" s="116" t="s">
        <v>703</v>
      </c>
      <c r="B125" s="113" t="s">
        <v>339</v>
      </c>
      <c r="C125" s="113" t="s">
        <v>629</v>
      </c>
      <c r="D125" s="113" t="s">
        <v>97</v>
      </c>
      <c r="E125" s="97" t="s">
        <v>951</v>
      </c>
      <c r="F125" s="97" t="s">
        <v>932</v>
      </c>
      <c r="G125" s="102" t="s">
        <v>312</v>
      </c>
      <c r="H125" s="99">
        <v>24796</v>
      </c>
      <c r="I125" s="100">
        <v>500000</v>
      </c>
      <c r="J125" s="100">
        <v>0</v>
      </c>
      <c r="K125" s="100">
        <v>0</v>
      </c>
      <c r="L125" s="99">
        <v>0</v>
      </c>
      <c r="M125" s="117">
        <f t="shared" si="17"/>
        <v>500000</v>
      </c>
    </row>
    <row r="126" spans="1:13" s="1" customFormat="1" ht="30" customHeight="1">
      <c r="A126" s="116" t="s">
        <v>703</v>
      </c>
      <c r="B126" s="113" t="s">
        <v>339</v>
      </c>
      <c r="C126" s="113" t="s">
        <v>847</v>
      </c>
      <c r="D126" s="113" t="s">
        <v>98</v>
      </c>
      <c r="E126" s="97" t="s">
        <v>951</v>
      </c>
      <c r="F126" s="97" t="s">
        <v>933</v>
      </c>
      <c r="G126" s="102" t="s">
        <v>313</v>
      </c>
      <c r="H126" s="99">
        <v>250000</v>
      </c>
      <c r="I126" s="100">
        <v>250000</v>
      </c>
      <c r="J126" s="100">
        <v>0</v>
      </c>
      <c r="K126" s="100">
        <v>0</v>
      </c>
      <c r="L126" s="99">
        <v>0</v>
      </c>
      <c r="M126" s="117">
        <f t="shared" si="17"/>
        <v>250000</v>
      </c>
    </row>
    <row r="127" spans="1:13" s="1" customFormat="1" ht="30" customHeight="1">
      <c r="A127" s="116" t="s">
        <v>703</v>
      </c>
      <c r="B127" s="113" t="s">
        <v>339</v>
      </c>
      <c r="C127" s="113" t="s">
        <v>485</v>
      </c>
      <c r="D127" s="113" t="s">
        <v>756</v>
      </c>
      <c r="E127" s="97" t="s">
        <v>951</v>
      </c>
      <c r="F127" s="97" t="s">
        <v>934</v>
      </c>
      <c r="G127" s="102" t="s">
        <v>920</v>
      </c>
      <c r="H127" s="99">
        <v>273800</v>
      </c>
      <c r="I127" s="100">
        <v>300000</v>
      </c>
      <c r="J127" s="100">
        <v>0</v>
      </c>
      <c r="K127" s="100">
        <v>0</v>
      </c>
      <c r="L127" s="99">
        <v>0</v>
      </c>
      <c r="M127" s="117">
        <f t="shared" si="17"/>
        <v>300000</v>
      </c>
    </row>
    <row r="128" spans="1:13" s="1" customFormat="1" ht="30" customHeight="1">
      <c r="A128" s="116" t="s">
        <v>703</v>
      </c>
      <c r="B128" s="113" t="s">
        <v>339</v>
      </c>
      <c r="C128" s="113" t="s">
        <v>594</v>
      </c>
      <c r="D128" s="113" t="s">
        <v>757</v>
      </c>
      <c r="E128" s="97" t="s">
        <v>951</v>
      </c>
      <c r="F128" s="97" t="s">
        <v>935</v>
      </c>
      <c r="G128" s="102" t="s">
        <v>921</v>
      </c>
      <c r="H128" s="99">
        <v>169000</v>
      </c>
      <c r="I128" s="100">
        <v>550000</v>
      </c>
      <c r="J128" s="100">
        <v>0</v>
      </c>
      <c r="K128" s="100">
        <v>0</v>
      </c>
      <c r="L128" s="99">
        <v>0</v>
      </c>
      <c r="M128" s="117">
        <f t="shared" si="17"/>
        <v>550000</v>
      </c>
    </row>
    <row r="129" spans="1:13" s="1" customFormat="1" ht="30" customHeight="1">
      <c r="A129" s="116" t="s">
        <v>703</v>
      </c>
      <c r="B129" s="113" t="s">
        <v>339</v>
      </c>
      <c r="C129" s="113" t="s">
        <v>628</v>
      </c>
      <c r="D129" s="113" t="s">
        <v>758</v>
      </c>
      <c r="E129" s="97" t="s">
        <v>951</v>
      </c>
      <c r="F129" s="97" t="s">
        <v>284</v>
      </c>
      <c r="G129" s="102" t="s">
        <v>922</v>
      </c>
      <c r="H129" s="99">
        <v>198011</v>
      </c>
      <c r="I129" s="100">
        <v>283000</v>
      </c>
      <c r="J129" s="100">
        <v>0</v>
      </c>
      <c r="K129" s="100">
        <v>0</v>
      </c>
      <c r="L129" s="99">
        <v>0</v>
      </c>
      <c r="M129" s="117">
        <f t="shared" si="17"/>
        <v>283000</v>
      </c>
    </row>
    <row r="130" spans="1:13" s="1" customFormat="1" ht="30" customHeight="1">
      <c r="A130" s="116" t="s">
        <v>703</v>
      </c>
      <c r="B130" s="113" t="s">
        <v>339</v>
      </c>
      <c r="C130" s="113" t="s">
        <v>496</v>
      </c>
      <c r="D130" s="113" t="s">
        <v>759</v>
      </c>
      <c r="E130" s="97" t="s">
        <v>951</v>
      </c>
      <c r="F130" s="97" t="s">
        <v>285</v>
      </c>
      <c r="G130" s="102" t="s">
        <v>923</v>
      </c>
      <c r="H130" s="99">
        <v>113037</v>
      </c>
      <c r="I130" s="100">
        <v>150000</v>
      </c>
      <c r="J130" s="100">
        <v>0</v>
      </c>
      <c r="K130" s="100">
        <v>0</v>
      </c>
      <c r="L130" s="99">
        <v>0</v>
      </c>
      <c r="M130" s="117">
        <f t="shared" si="17"/>
        <v>150000</v>
      </c>
    </row>
    <row r="131" spans="1:13" s="1" customFormat="1" ht="30" customHeight="1">
      <c r="A131" s="116" t="s">
        <v>703</v>
      </c>
      <c r="B131" s="113" t="s">
        <v>956</v>
      </c>
      <c r="C131" s="113" t="s">
        <v>260</v>
      </c>
      <c r="D131" s="113" t="s">
        <v>760</v>
      </c>
      <c r="E131" s="97" t="s">
        <v>951</v>
      </c>
      <c r="F131" s="97" t="s">
        <v>286</v>
      </c>
      <c r="G131" s="102" t="s">
        <v>924</v>
      </c>
      <c r="H131" s="99">
        <v>100000</v>
      </c>
      <c r="I131" s="100">
        <v>97519</v>
      </c>
      <c r="J131" s="100">
        <v>0</v>
      </c>
      <c r="K131" s="100">
        <v>0</v>
      </c>
      <c r="L131" s="99">
        <v>0</v>
      </c>
      <c r="M131" s="117">
        <f t="shared" si="17"/>
        <v>97519</v>
      </c>
    </row>
    <row r="132" spans="1:13" s="106" customFormat="1" ht="39.75" customHeight="1">
      <c r="A132" s="238" t="s">
        <v>925</v>
      </c>
      <c r="B132" s="239"/>
      <c r="C132" s="239"/>
      <c r="D132" s="239"/>
      <c r="E132" s="239"/>
      <c r="F132" s="239"/>
      <c r="G132" s="240"/>
      <c r="H132" s="248">
        <f aca="true" t="shared" si="19" ref="H132:M132">SUM(H133)</f>
        <v>64885441</v>
      </c>
      <c r="I132" s="252">
        <f t="shared" si="19"/>
        <v>63006084</v>
      </c>
      <c r="J132" s="252">
        <f t="shared" si="19"/>
        <v>4251970.92</v>
      </c>
      <c r="K132" s="252">
        <f t="shared" si="19"/>
        <v>4251970.92</v>
      </c>
      <c r="L132" s="252">
        <f t="shared" si="19"/>
        <v>0</v>
      </c>
      <c r="M132" s="249">
        <f t="shared" si="19"/>
        <v>58754113.08</v>
      </c>
    </row>
    <row r="133" spans="1:13" s="1" customFormat="1" ht="30" customHeight="1">
      <c r="A133" s="116" t="s">
        <v>703</v>
      </c>
      <c r="B133" s="113" t="s">
        <v>223</v>
      </c>
      <c r="C133" s="113" t="s">
        <v>260</v>
      </c>
      <c r="D133" s="113" t="s">
        <v>761</v>
      </c>
      <c r="E133" s="97" t="s">
        <v>951</v>
      </c>
      <c r="F133" s="97" t="s">
        <v>287</v>
      </c>
      <c r="G133" s="101" t="s">
        <v>926</v>
      </c>
      <c r="H133" s="99">
        <v>64885441</v>
      </c>
      <c r="I133" s="100">
        <v>63006084</v>
      </c>
      <c r="J133" s="100">
        <v>4251970.92</v>
      </c>
      <c r="K133" s="100">
        <v>4251970.92</v>
      </c>
      <c r="L133" s="99">
        <v>0</v>
      </c>
      <c r="M133" s="117">
        <f t="shared" si="17"/>
        <v>58754113.08</v>
      </c>
    </row>
    <row r="134" spans="1:13" s="106" customFormat="1" ht="39.75" customHeight="1">
      <c r="A134" s="238" t="s">
        <v>927</v>
      </c>
      <c r="B134" s="239"/>
      <c r="C134" s="239"/>
      <c r="D134" s="239"/>
      <c r="E134" s="239"/>
      <c r="F134" s="239"/>
      <c r="G134" s="240"/>
      <c r="H134" s="248">
        <f aca="true" t="shared" si="20" ref="H134:M134">SUM(H135:H138)</f>
        <v>164899105</v>
      </c>
      <c r="I134" s="252">
        <f t="shared" si="20"/>
        <v>90000000</v>
      </c>
      <c r="J134" s="252">
        <f t="shared" si="20"/>
        <v>64971938.08</v>
      </c>
      <c r="K134" s="252">
        <f t="shared" si="20"/>
        <v>20923318.61</v>
      </c>
      <c r="L134" s="252">
        <f t="shared" si="20"/>
        <v>44048619.47</v>
      </c>
      <c r="M134" s="249">
        <f t="shared" si="20"/>
        <v>25028061.92</v>
      </c>
    </row>
    <row r="135" spans="1:13" s="1" customFormat="1" ht="30" customHeight="1">
      <c r="A135" s="116" t="s">
        <v>703</v>
      </c>
      <c r="B135" s="113" t="s">
        <v>762</v>
      </c>
      <c r="C135" s="113" t="s">
        <v>910</v>
      </c>
      <c r="D135" s="113" t="s">
        <v>763</v>
      </c>
      <c r="E135" s="97" t="s">
        <v>951</v>
      </c>
      <c r="F135" s="97" t="s">
        <v>288</v>
      </c>
      <c r="G135" s="101" t="s">
        <v>196</v>
      </c>
      <c r="H135" s="99">
        <v>152013623</v>
      </c>
      <c r="I135" s="100">
        <v>75770000</v>
      </c>
      <c r="J135" s="100">
        <v>64971938.08</v>
      </c>
      <c r="K135" s="100">
        <v>20923318.61</v>
      </c>
      <c r="L135" s="99">
        <v>44048619.47</v>
      </c>
      <c r="M135" s="117">
        <f t="shared" si="17"/>
        <v>10798061.920000002</v>
      </c>
    </row>
    <row r="136" spans="1:13" s="1" customFormat="1" ht="30" customHeight="1">
      <c r="A136" s="116" t="s">
        <v>703</v>
      </c>
      <c r="B136" s="113" t="s">
        <v>762</v>
      </c>
      <c r="C136" s="113" t="s">
        <v>910</v>
      </c>
      <c r="D136" s="113" t="s">
        <v>764</v>
      </c>
      <c r="E136" s="97" t="s">
        <v>951</v>
      </c>
      <c r="F136" s="97" t="s">
        <v>289</v>
      </c>
      <c r="G136" s="101" t="s">
        <v>197</v>
      </c>
      <c r="H136" s="99">
        <v>2997500</v>
      </c>
      <c r="I136" s="100">
        <v>9200000</v>
      </c>
      <c r="J136" s="100">
        <v>0</v>
      </c>
      <c r="K136" s="100">
        <v>0</v>
      </c>
      <c r="L136" s="99">
        <v>0</v>
      </c>
      <c r="M136" s="117">
        <f aca="true" t="shared" si="21" ref="M136:M202">SUM(I136-J136)</f>
        <v>9200000</v>
      </c>
    </row>
    <row r="137" spans="1:13" s="1" customFormat="1" ht="30" customHeight="1">
      <c r="A137" s="116" t="s">
        <v>703</v>
      </c>
      <c r="B137" s="113" t="s">
        <v>762</v>
      </c>
      <c r="C137" s="113" t="s">
        <v>910</v>
      </c>
      <c r="D137" s="113" t="s">
        <v>765</v>
      </c>
      <c r="E137" s="97" t="s">
        <v>951</v>
      </c>
      <c r="F137" s="97" t="s">
        <v>290</v>
      </c>
      <c r="G137" s="101" t="s">
        <v>198</v>
      </c>
      <c r="H137" s="99">
        <v>430000</v>
      </c>
      <c r="I137" s="100">
        <v>3300000</v>
      </c>
      <c r="J137" s="100">
        <v>0</v>
      </c>
      <c r="K137" s="100">
        <v>0</v>
      </c>
      <c r="L137" s="99">
        <v>0</v>
      </c>
      <c r="M137" s="117">
        <f t="shared" si="21"/>
        <v>3300000</v>
      </c>
    </row>
    <row r="138" spans="1:13" s="1" customFormat="1" ht="30" customHeight="1">
      <c r="A138" s="116" t="s">
        <v>703</v>
      </c>
      <c r="B138" s="113" t="s">
        <v>762</v>
      </c>
      <c r="C138" s="113" t="s">
        <v>910</v>
      </c>
      <c r="D138" s="113" t="s">
        <v>766</v>
      </c>
      <c r="E138" s="97" t="s">
        <v>951</v>
      </c>
      <c r="F138" s="97" t="s">
        <v>291</v>
      </c>
      <c r="G138" s="101" t="s">
        <v>199</v>
      </c>
      <c r="H138" s="99">
        <v>9457982</v>
      </c>
      <c r="I138" s="100">
        <v>1730000</v>
      </c>
      <c r="J138" s="100">
        <v>0</v>
      </c>
      <c r="K138" s="100">
        <v>0</v>
      </c>
      <c r="L138" s="99">
        <v>0</v>
      </c>
      <c r="M138" s="117">
        <f t="shared" si="21"/>
        <v>1730000</v>
      </c>
    </row>
    <row r="139" spans="1:13" s="106" customFormat="1" ht="39.75" customHeight="1">
      <c r="A139" s="238" t="s">
        <v>200</v>
      </c>
      <c r="B139" s="239"/>
      <c r="C139" s="239"/>
      <c r="D139" s="239"/>
      <c r="E139" s="239"/>
      <c r="F139" s="239"/>
      <c r="G139" s="240"/>
      <c r="H139" s="248">
        <f aca="true" t="shared" si="22" ref="H139:M139">SUM(H140:H151)</f>
        <v>183236408</v>
      </c>
      <c r="I139" s="252">
        <f t="shared" si="22"/>
        <v>119770000</v>
      </c>
      <c r="J139" s="252">
        <f t="shared" si="22"/>
        <v>22404262.66</v>
      </c>
      <c r="K139" s="252">
        <f t="shared" si="22"/>
        <v>5924513.41</v>
      </c>
      <c r="L139" s="252">
        <f t="shared" si="22"/>
        <v>16479749.25</v>
      </c>
      <c r="M139" s="249">
        <f t="shared" si="22"/>
        <v>97365737.34</v>
      </c>
    </row>
    <row r="140" spans="1:13" s="1" customFormat="1" ht="30" customHeight="1">
      <c r="A140" s="116" t="s">
        <v>703</v>
      </c>
      <c r="B140" s="113" t="s">
        <v>226</v>
      </c>
      <c r="C140" s="113" t="s">
        <v>475</v>
      </c>
      <c r="D140" s="113" t="s">
        <v>767</v>
      </c>
      <c r="E140" s="97" t="s">
        <v>951</v>
      </c>
      <c r="F140" s="97" t="s">
        <v>292</v>
      </c>
      <c r="G140" s="101" t="s">
        <v>634</v>
      </c>
      <c r="H140" s="99">
        <v>22335487</v>
      </c>
      <c r="I140" s="100">
        <v>1430000</v>
      </c>
      <c r="J140" s="100">
        <v>0</v>
      </c>
      <c r="K140" s="100">
        <v>0</v>
      </c>
      <c r="L140" s="99">
        <v>0</v>
      </c>
      <c r="M140" s="117">
        <f t="shared" si="21"/>
        <v>1430000</v>
      </c>
    </row>
    <row r="141" spans="1:13" s="1" customFormat="1" ht="30" customHeight="1">
      <c r="A141" s="116" t="s">
        <v>703</v>
      </c>
      <c r="B141" s="113" t="s">
        <v>208</v>
      </c>
      <c r="C141" s="113" t="s">
        <v>475</v>
      </c>
      <c r="D141" s="113" t="s">
        <v>768</v>
      </c>
      <c r="E141" s="97" t="s">
        <v>951</v>
      </c>
      <c r="F141" s="97" t="s">
        <v>102</v>
      </c>
      <c r="G141" s="101" t="s">
        <v>635</v>
      </c>
      <c r="H141" s="99">
        <v>17000000</v>
      </c>
      <c r="I141" s="100">
        <v>0</v>
      </c>
      <c r="J141" s="100">
        <v>0</v>
      </c>
      <c r="K141" s="100">
        <v>0</v>
      </c>
      <c r="L141" s="99">
        <v>0</v>
      </c>
      <c r="M141" s="117">
        <f t="shared" si="21"/>
        <v>0</v>
      </c>
    </row>
    <row r="142" spans="1:13" s="1" customFormat="1" ht="30" customHeight="1">
      <c r="A142" s="116" t="s">
        <v>703</v>
      </c>
      <c r="B142" s="113" t="s">
        <v>208</v>
      </c>
      <c r="C142" s="113" t="s">
        <v>475</v>
      </c>
      <c r="D142" s="113" t="s">
        <v>769</v>
      </c>
      <c r="E142" s="97" t="s">
        <v>951</v>
      </c>
      <c r="F142" s="97" t="s">
        <v>103</v>
      </c>
      <c r="G142" s="101" t="s">
        <v>677</v>
      </c>
      <c r="H142" s="99">
        <v>1600000</v>
      </c>
      <c r="I142" s="100">
        <v>1000000</v>
      </c>
      <c r="J142" s="100">
        <v>0</v>
      </c>
      <c r="K142" s="100">
        <v>0</v>
      </c>
      <c r="L142" s="99">
        <v>0</v>
      </c>
      <c r="M142" s="117">
        <f t="shared" si="21"/>
        <v>1000000</v>
      </c>
    </row>
    <row r="143" spans="1:13" s="1" customFormat="1" ht="30" customHeight="1">
      <c r="A143" s="116" t="s">
        <v>703</v>
      </c>
      <c r="B143" s="113" t="s">
        <v>208</v>
      </c>
      <c r="C143" s="113" t="s">
        <v>475</v>
      </c>
      <c r="D143" s="113" t="s">
        <v>18</v>
      </c>
      <c r="E143" s="97" t="s">
        <v>951</v>
      </c>
      <c r="F143" s="97" t="s">
        <v>436</v>
      </c>
      <c r="G143" s="101" t="s">
        <v>741</v>
      </c>
      <c r="H143" s="99">
        <v>0</v>
      </c>
      <c r="I143" s="100">
        <v>14000000</v>
      </c>
      <c r="J143" s="100">
        <v>7059480</v>
      </c>
      <c r="K143" s="100">
        <v>4612269.51</v>
      </c>
      <c r="L143" s="99">
        <v>2447210.49</v>
      </c>
      <c r="M143" s="117">
        <f>SUM(I143-J143)</f>
        <v>6940520</v>
      </c>
    </row>
    <row r="144" spans="1:13" s="1" customFormat="1" ht="30" customHeight="1">
      <c r="A144" s="116" t="s">
        <v>703</v>
      </c>
      <c r="B144" s="113" t="s">
        <v>489</v>
      </c>
      <c r="C144" s="113" t="s">
        <v>475</v>
      </c>
      <c r="D144" s="113" t="s">
        <v>786</v>
      </c>
      <c r="E144" s="97" t="s">
        <v>951</v>
      </c>
      <c r="F144" s="97" t="s">
        <v>104</v>
      </c>
      <c r="G144" s="101" t="s">
        <v>678</v>
      </c>
      <c r="H144" s="99">
        <v>31131550</v>
      </c>
      <c r="I144" s="100">
        <v>6910000</v>
      </c>
      <c r="J144" s="100">
        <v>3000000</v>
      </c>
      <c r="K144" s="100">
        <v>0</v>
      </c>
      <c r="L144" s="99">
        <v>3000000</v>
      </c>
      <c r="M144" s="117">
        <f t="shared" si="21"/>
        <v>3910000</v>
      </c>
    </row>
    <row r="145" spans="1:13" s="1" customFormat="1" ht="30" customHeight="1">
      <c r="A145" s="116" t="s">
        <v>703</v>
      </c>
      <c r="B145" s="113" t="s">
        <v>961</v>
      </c>
      <c r="C145" s="113" t="s">
        <v>475</v>
      </c>
      <c r="D145" s="113" t="s">
        <v>787</v>
      </c>
      <c r="E145" s="97" t="s">
        <v>475</v>
      </c>
      <c r="F145" s="97" t="s">
        <v>105</v>
      </c>
      <c r="G145" s="101" t="s">
        <v>679</v>
      </c>
      <c r="H145" s="99">
        <v>0</v>
      </c>
      <c r="I145" s="100">
        <v>0</v>
      </c>
      <c r="J145" s="100">
        <v>0</v>
      </c>
      <c r="K145" s="100">
        <v>0</v>
      </c>
      <c r="L145" s="99">
        <v>0</v>
      </c>
      <c r="M145" s="117">
        <f t="shared" si="21"/>
        <v>0</v>
      </c>
    </row>
    <row r="146" spans="1:13" s="1" customFormat="1" ht="30" customHeight="1">
      <c r="A146" s="116" t="s">
        <v>703</v>
      </c>
      <c r="B146" s="113" t="s">
        <v>961</v>
      </c>
      <c r="C146" s="113" t="s">
        <v>475</v>
      </c>
      <c r="D146" s="113" t="s">
        <v>788</v>
      </c>
      <c r="E146" s="97" t="s">
        <v>475</v>
      </c>
      <c r="F146" s="97" t="s">
        <v>106</v>
      </c>
      <c r="G146" s="101" t="s">
        <v>680</v>
      </c>
      <c r="H146" s="99">
        <v>0</v>
      </c>
      <c r="I146" s="100">
        <v>0</v>
      </c>
      <c r="J146" s="100">
        <v>0</v>
      </c>
      <c r="K146" s="100">
        <v>0</v>
      </c>
      <c r="L146" s="99">
        <v>0</v>
      </c>
      <c r="M146" s="117">
        <f t="shared" si="21"/>
        <v>0</v>
      </c>
    </row>
    <row r="147" spans="1:13" s="1" customFormat="1" ht="30" customHeight="1">
      <c r="A147" s="116" t="s">
        <v>703</v>
      </c>
      <c r="B147" s="113" t="s">
        <v>961</v>
      </c>
      <c r="C147" s="113" t="s">
        <v>475</v>
      </c>
      <c r="D147" s="113" t="s">
        <v>789</v>
      </c>
      <c r="E147" s="97" t="s">
        <v>951</v>
      </c>
      <c r="F147" s="97" t="s">
        <v>107</v>
      </c>
      <c r="G147" s="101" t="s">
        <v>681</v>
      </c>
      <c r="H147" s="99">
        <v>46017594</v>
      </c>
      <c r="I147" s="100">
        <v>9930000</v>
      </c>
      <c r="J147" s="100">
        <v>2032538.88</v>
      </c>
      <c r="K147" s="100">
        <v>0</v>
      </c>
      <c r="L147" s="99">
        <v>2032538.88</v>
      </c>
      <c r="M147" s="117">
        <f t="shared" si="21"/>
        <v>7897461.12</v>
      </c>
    </row>
    <row r="148" spans="1:13" s="1" customFormat="1" ht="30" customHeight="1">
      <c r="A148" s="116" t="s">
        <v>703</v>
      </c>
      <c r="B148" s="113" t="s">
        <v>961</v>
      </c>
      <c r="C148" s="113" t="s">
        <v>475</v>
      </c>
      <c r="D148" s="113" t="s">
        <v>17</v>
      </c>
      <c r="E148" s="97" t="s">
        <v>743</v>
      </c>
      <c r="F148" s="97" t="s">
        <v>17</v>
      </c>
      <c r="G148" s="101" t="s">
        <v>742</v>
      </c>
      <c r="H148" s="99">
        <v>0</v>
      </c>
      <c r="I148" s="100">
        <v>65000000</v>
      </c>
      <c r="J148" s="100">
        <v>1312243.9</v>
      </c>
      <c r="K148" s="100">
        <v>1312243.9</v>
      </c>
      <c r="L148" s="99">
        <v>0</v>
      </c>
      <c r="M148" s="117">
        <f>SUM(I148-J148)</f>
        <v>63687756.1</v>
      </c>
    </row>
    <row r="149" spans="1:13" s="1" customFormat="1" ht="30" customHeight="1">
      <c r="A149" s="116" t="s">
        <v>703</v>
      </c>
      <c r="B149" s="113" t="s">
        <v>501</v>
      </c>
      <c r="C149" s="113" t="s">
        <v>475</v>
      </c>
      <c r="D149" s="113" t="s">
        <v>48</v>
      </c>
      <c r="E149" s="97" t="s">
        <v>951</v>
      </c>
      <c r="F149" s="97" t="s">
        <v>108</v>
      </c>
      <c r="G149" s="101" t="s">
        <v>682</v>
      </c>
      <c r="H149" s="99">
        <v>56031721</v>
      </c>
      <c r="I149" s="100">
        <v>20000000</v>
      </c>
      <c r="J149" s="100">
        <v>8999999.88</v>
      </c>
      <c r="K149" s="100">
        <v>0</v>
      </c>
      <c r="L149" s="99">
        <v>8999999.88</v>
      </c>
      <c r="M149" s="117">
        <f t="shared" si="21"/>
        <v>11000000.12</v>
      </c>
    </row>
    <row r="150" spans="1:13" s="1" customFormat="1" ht="30" customHeight="1">
      <c r="A150" s="116" t="s">
        <v>703</v>
      </c>
      <c r="B150" s="113" t="s">
        <v>937</v>
      </c>
      <c r="C150" s="113" t="s">
        <v>475</v>
      </c>
      <c r="D150" s="113" t="s">
        <v>49</v>
      </c>
      <c r="E150" s="97" t="s">
        <v>951</v>
      </c>
      <c r="F150" s="97" t="s">
        <v>109</v>
      </c>
      <c r="G150" s="103" t="s">
        <v>683</v>
      </c>
      <c r="H150" s="99">
        <v>6291699</v>
      </c>
      <c r="I150" s="100">
        <v>1000000</v>
      </c>
      <c r="J150" s="100">
        <v>0</v>
      </c>
      <c r="K150" s="100">
        <v>0</v>
      </c>
      <c r="L150" s="99">
        <v>0</v>
      </c>
      <c r="M150" s="117">
        <f t="shared" si="21"/>
        <v>1000000</v>
      </c>
    </row>
    <row r="151" spans="1:13" s="1" customFormat="1" ht="30" customHeight="1">
      <c r="A151" s="116" t="s">
        <v>703</v>
      </c>
      <c r="B151" s="113" t="s">
        <v>339</v>
      </c>
      <c r="C151" s="113" t="s">
        <v>475</v>
      </c>
      <c r="D151" s="113" t="s">
        <v>50</v>
      </c>
      <c r="E151" s="97" t="s">
        <v>951</v>
      </c>
      <c r="F151" s="97" t="s">
        <v>110</v>
      </c>
      <c r="G151" s="101" t="s">
        <v>580</v>
      </c>
      <c r="H151" s="99">
        <v>2828357</v>
      </c>
      <c r="I151" s="100">
        <v>500000</v>
      </c>
      <c r="J151" s="100">
        <v>0</v>
      </c>
      <c r="K151" s="100">
        <v>0</v>
      </c>
      <c r="L151" s="99">
        <v>0</v>
      </c>
      <c r="M151" s="117">
        <f t="shared" si="21"/>
        <v>500000</v>
      </c>
    </row>
    <row r="152" spans="1:13" s="106" customFormat="1" ht="39.75" customHeight="1">
      <c r="A152" s="238" t="s">
        <v>581</v>
      </c>
      <c r="B152" s="239"/>
      <c r="C152" s="239"/>
      <c r="D152" s="239"/>
      <c r="E152" s="239"/>
      <c r="F152" s="239"/>
      <c r="G152" s="240"/>
      <c r="H152" s="248">
        <f aca="true" t="shared" si="23" ref="H152:M152">SUM(H153:H155)</f>
        <v>8013000</v>
      </c>
      <c r="I152" s="252">
        <f t="shared" si="23"/>
        <v>4200000</v>
      </c>
      <c r="J152" s="252">
        <f t="shared" si="23"/>
        <v>0</v>
      </c>
      <c r="K152" s="252">
        <f t="shared" si="23"/>
        <v>0</v>
      </c>
      <c r="L152" s="252">
        <f t="shared" si="23"/>
        <v>0</v>
      </c>
      <c r="M152" s="249">
        <f t="shared" si="23"/>
        <v>4200000</v>
      </c>
    </row>
    <row r="153" spans="1:13" s="1" customFormat="1" ht="30" customHeight="1">
      <c r="A153" s="116" t="s">
        <v>703</v>
      </c>
      <c r="B153" s="113" t="s">
        <v>489</v>
      </c>
      <c r="C153" s="113" t="s">
        <v>260</v>
      </c>
      <c r="D153" s="113" t="s">
        <v>51</v>
      </c>
      <c r="E153" s="97" t="s">
        <v>257</v>
      </c>
      <c r="F153" s="97" t="s">
        <v>452</v>
      </c>
      <c r="G153" s="101" t="s">
        <v>582</v>
      </c>
      <c r="H153" s="99">
        <v>6213000</v>
      </c>
      <c r="I153" s="100">
        <v>0</v>
      </c>
      <c r="J153" s="100">
        <v>0</v>
      </c>
      <c r="K153" s="100">
        <v>0</v>
      </c>
      <c r="L153" s="99">
        <v>0</v>
      </c>
      <c r="M153" s="117">
        <f t="shared" si="21"/>
        <v>0</v>
      </c>
    </row>
    <row r="154" spans="1:13" s="1" customFormat="1" ht="30" customHeight="1">
      <c r="A154" s="116" t="s">
        <v>703</v>
      </c>
      <c r="B154" s="113" t="s">
        <v>490</v>
      </c>
      <c r="C154" s="113" t="s">
        <v>188</v>
      </c>
      <c r="D154" s="113" t="s">
        <v>52</v>
      </c>
      <c r="E154" s="97" t="s">
        <v>594</v>
      </c>
      <c r="F154" s="97" t="s">
        <v>111</v>
      </c>
      <c r="G154" s="101" t="s">
        <v>583</v>
      </c>
      <c r="H154" s="99">
        <v>1000000</v>
      </c>
      <c r="I154" s="100">
        <v>2700000</v>
      </c>
      <c r="J154" s="100">
        <v>0</v>
      </c>
      <c r="K154" s="100">
        <v>0</v>
      </c>
      <c r="L154" s="99">
        <v>0</v>
      </c>
      <c r="M154" s="117">
        <f t="shared" si="21"/>
        <v>2700000</v>
      </c>
    </row>
    <row r="155" spans="1:13" s="1" customFormat="1" ht="30" customHeight="1">
      <c r="A155" s="116" t="s">
        <v>703</v>
      </c>
      <c r="B155" s="113" t="s">
        <v>490</v>
      </c>
      <c r="C155" s="113" t="s">
        <v>188</v>
      </c>
      <c r="D155" s="113" t="s">
        <v>53</v>
      </c>
      <c r="E155" s="97" t="s">
        <v>594</v>
      </c>
      <c r="F155" s="97" t="s">
        <v>112</v>
      </c>
      <c r="G155" s="101" t="s">
        <v>584</v>
      </c>
      <c r="H155" s="99">
        <v>800000</v>
      </c>
      <c r="I155" s="100">
        <v>1500000</v>
      </c>
      <c r="J155" s="100">
        <v>0</v>
      </c>
      <c r="K155" s="100">
        <v>0</v>
      </c>
      <c r="L155" s="99">
        <v>0</v>
      </c>
      <c r="M155" s="117">
        <f t="shared" si="21"/>
        <v>1500000</v>
      </c>
    </row>
    <row r="156" spans="1:13" s="106" customFormat="1" ht="39.75" customHeight="1">
      <c r="A156" s="238" t="s">
        <v>585</v>
      </c>
      <c r="B156" s="239"/>
      <c r="C156" s="239"/>
      <c r="D156" s="239"/>
      <c r="E156" s="239"/>
      <c r="F156" s="239"/>
      <c r="G156" s="240"/>
      <c r="H156" s="248">
        <f aca="true" t="shared" si="24" ref="H156:M156">SUM(H157:H158)</f>
        <v>11757971490</v>
      </c>
      <c r="I156" s="252">
        <f t="shared" si="24"/>
        <v>13436649155</v>
      </c>
      <c r="J156" s="252">
        <f t="shared" si="24"/>
        <v>4599398151.64</v>
      </c>
      <c r="K156" s="252">
        <f t="shared" si="24"/>
        <v>3764207280.9500003</v>
      </c>
      <c r="L156" s="252">
        <f t="shared" si="24"/>
        <v>835190870.6899998</v>
      </c>
      <c r="M156" s="249">
        <f t="shared" si="24"/>
        <v>8837251003.36</v>
      </c>
    </row>
    <row r="157" spans="1:13" s="1" customFormat="1" ht="30" customHeight="1">
      <c r="A157" s="116" t="s">
        <v>703</v>
      </c>
      <c r="B157" s="113" t="s">
        <v>489</v>
      </c>
      <c r="C157" s="113" t="s">
        <v>257</v>
      </c>
      <c r="D157" s="113" t="s">
        <v>54</v>
      </c>
      <c r="E157" s="97"/>
      <c r="F157" s="97" t="s">
        <v>54</v>
      </c>
      <c r="G157" s="102" t="s">
        <v>586</v>
      </c>
      <c r="H157" s="99">
        <v>6559358274</v>
      </c>
      <c r="I157" s="100">
        <v>8062523543</v>
      </c>
      <c r="J157" s="100">
        <v>2985226912.32</v>
      </c>
      <c r="K157" s="100">
        <v>2536518984.8300004</v>
      </c>
      <c r="L157" s="99">
        <v>448707927.4899998</v>
      </c>
      <c r="M157" s="117">
        <f t="shared" si="21"/>
        <v>5077296630.68</v>
      </c>
    </row>
    <row r="158" spans="1:13" s="1" customFormat="1" ht="30" customHeight="1">
      <c r="A158" s="116" t="s">
        <v>703</v>
      </c>
      <c r="B158" s="113" t="s">
        <v>489</v>
      </c>
      <c r="C158" s="113" t="s">
        <v>257</v>
      </c>
      <c r="D158" s="113" t="s">
        <v>55</v>
      </c>
      <c r="E158" s="97"/>
      <c r="F158" s="97" t="s">
        <v>55</v>
      </c>
      <c r="G158" s="102" t="s">
        <v>587</v>
      </c>
      <c r="H158" s="99">
        <f>5648143216-449530000</f>
        <v>5198613216</v>
      </c>
      <c r="I158" s="100">
        <v>5374125612</v>
      </c>
      <c r="J158" s="100">
        <v>1614171239.32</v>
      </c>
      <c r="K158" s="100">
        <v>1227688296.12</v>
      </c>
      <c r="L158" s="99">
        <v>386482943.20000005</v>
      </c>
      <c r="M158" s="117">
        <f t="shared" si="21"/>
        <v>3759954372.6800003</v>
      </c>
    </row>
    <row r="159" spans="1:13" s="1" customFormat="1" ht="39.75" customHeight="1">
      <c r="A159" s="238" t="s">
        <v>744</v>
      </c>
      <c r="B159" s="239"/>
      <c r="C159" s="239"/>
      <c r="D159" s="239"/>
      <c r="E159" s="239"/>
      <c r="F159" s="239"/>
      <c r="G159" s="240"/>
      <c r="H159" s="248">
        <f aca="true" t="shared" si="25" ref="H159:M159">SUM(H160)</f>
        <v>449530000</v>
      </c>
      <c r="I159" s="248">
        <f t="shared" si="25"/>
        <v>516000000</v>
      </c>
      <c r="J159" s="248">
        <f t="shared" si="25"/>
        <v>153251149.65999997</v>
      </c>
      <c r="K159" s="248">
        <f t="shared" si="25"/>
        <v>148222846.92999998</v>
      </c>
      <c r="L159" s="248">
        <f t="shared" si="25"/>
        <v>5028302.729999989</v>
      </c>
      <c r="M159" s="249">
        <f t="shared" si="25"/>
        <v>362748850.34000003</v>
      </c>
    </row>
    <row r="160" spans="1:13" s="1" customFormat="1" ht="30" customHeight="1">
      <c r="A160" s="116" t="s">
        <v>703</v>
      </c>
      <c r="B160" s="113" t="s">
        <v>961</v>
      </c>
      <c r="C160" s="113" t="s">
        <v>950</v>
      </c>
      <c r="D160" s="113" t="s">
        <v>148</v>
      </c>
      <c r="E160" s="97"/>
      <c r="F160" s="97" t="s">
        <v>148</v>
      </c>
      <c r="G160" s="101" t="s">
        <v>978</v>
      </c>
      <c r="H160" s="99">
        <v>449530000</v>
      </c>
      <c r="I160" s="100">
        <v>516000000</v>
      </c>
      <c r="J160" s="100">
        <v>153251149.65999997</v>
      </c>
      <c r="K160" s="100">
        <v>148222846.92999998</v>
      </c>
      <c r="L160" s="99">
        <v>5028302.729999989</v>
      </c>
      <c r="M160" s="117">
        <f>SUM(I160-J160)</f>
        <v>362748850.34000003</v>
      </c>
    </row>
    <row r="161" spans="1:13" s="106" customFormat="1" ht="39.75" customHeight="1">
      <c r="A161" s="238" t="s">
        <v>588</v>
      </c>
      <c r="B161" s="239"/>
      <c r="C161" s="239"/>
      <c r="D161" s="239"/>
      <c r="E161" s="239"/>
      <c r="F161" s="239"/>
      <c r="G161" s="240"/>
      <c r="H161" s="248">
        <f aca="true" t="shared" si="26" ref="H161:M161">SUM(H162)</f>
        <v>1864309709</v>
      </c>
      <c r="I161" s="252">
        <f t="shared" si="26"/>
        <v>2000000000</v>
      </c>
      <c r="J161" s="252">
        <f t="shared" si="26"/>
        <v>572394774.51</v>
      </c>
      <c r="K161" s="252">
        <f t="shared" si="26"/>
        <v>571394203.1999999</v>
      </c>
      <c r="L161" s="252">
        <f t="shared" si="26"/>
        <v>1000571.310000062</v>
      </c>
      <c r="M161" s="249">
        <f t="shared" si="26"/>
        <v>1427605225.49</v>
      </c>
    </row>
    <row r="162" spans="1:13" s="1" customFormat="1" ht="30" customHeight="1">
      <c r="A162" s="116" t="s">
        <v>703</v>
      </c>
      <c r="B162" s="113" t="s">
        <v>208</v>
      </c>
      <c r="C162" s="113" t="s">
        <v>951</v>
      </c>
      <c r="D162" s="113" t="s">
        <v>56</v>
      </c>
      <c r="E162" s="97"/>
      <c r="F162" s="97" t="s">
        <v>56</v>
      </c>
      <c r="G162" s="101" t="s">
        <v>589</v>
      </c>
      <c r="H162" s="99">
        <v>1864309709</v>
      </c>
      <c r="I162" s="100">
        <v>2000000000</v>
      </c>
      <c r="J162" s="100">
        <v>572394774.51</v>
      </c>
      <c r="K162" s="100">
        <v>571394203.1999999</v>
      </c>
      <c r="L162" s="99">
        <v>1000571.310000062</v>
      </c>
      <c r="M162" s="117">
        <f t="shared" si="21"/>
        <v>1427605225.49</v>
      </c>
    </row>
    <row r="163" spans="1:13" s="106" customFormat="1" ht="39.75" customHeight="1">
      <c r="A163" s="238" t="s">
        <v>590</v>
      </c>
      <c r="B163" s="239"/>
      <c r="C163" s="239"/>
      <c r="D163" s="239"/>
      <c r="E163" s="239"/>
      <c r="F163" s="239"/>
      <c r="G163" s="240"/>
      <c r="H163" s="248">
        <f aca="true" t="shared" si="27" ref="H163:M163">SUM(H164:H165)</f>
        <v>1318012554</v>
      </c>
      <c r="I163" s="248">
        <f t="shared" si="27"/>
        <v>1680000000</v>
      </c>
      <c r="J163" s="248">
        <f t="shared" si="27"/>
        <v>520544138.0199999</v>
      </c>
      <c r="K163" s="248">
        <f t="shared" si="27"/>
        <v>425293820.0500001</v>
      </c>
      <c r="L163" s="248">
        <f t="shared" si="27"/>
        <v>95250317.96999985</v>
      </c>
      <c r="M163" s="249">
        <f t="shared" si="27"/>
        <v>1159455861.98</v>
      </c>
    </row>
    <row r="164" spans="1:13" s="1" customFormat="1" ht="30" customHeight="1">
      <c r="A164" s="116" t="s">
        <v>703</v>
      </c>
      <c r="B164" s="113" t="s">
        <v>208</v>
      </c>
      <c r="C164" s="113" t="s">
        <v>951</v>
      </c>
      <c r="D164" s="113" t="s">
        <v>57</v>
      </c>
      <c r="E164" s="97"/>
      <c r="F164" s="97" t="s">
        <v>57</v>
      </c>
      <c r="G164" s="101" t="s">
        <v>894</v>
      </c>
      <c r="H164" s="99">
        <v>1218012554</v>
      </c>
      <c r="I164" s="100">
        <v>1680000000</v>
      </c>
      <c r="J164" s="100">
        <v>520544138.0199999</v>
      </c>
      <c r="K164" s="100">
        <v>425293820.0500001</v>
      </c>
      <c r="L164" s="99">
        <v>95250317.96999985</v>
      </c>
      <c r="M164" s="117">
        <f t="shared" si="21"/>
        <v>1159455861.98</v>
      </c>
    </row>
    <row r="165" spans="1:13" s="1" customFormat="1" ht="30" customHeight="1">
      <c r="A165" s="116" t="s">
        <v>703</v>
      </c>
      <c r="B165" s="113" t="s">
        <v>208</v>
      </c>
      <c r="C165" s="113" t="s">
        <v>951</v>
      </c>
      <c r="D165" s="113" t="s">
        <v>57</v>
      </c>
      <c r="E165" s="97"/>
      <c r="F165" s="97" t="s">
        <v>664</v>
      </c>
      <c r="G165" s="101" t="s">
        <v>893</v>
      </c>
      <c r="H165" s="99">
        <v>100000000</v>
      </c>
      <c r="I165" s="100">
        <v>0</v>
      </c>
      <c r="J165" s="100">
        <v>0</v>
      </c>
      <c r="K165" s="100">
        <v>0</v>
      </c>
      <c r="L165" s="99">
        <v>0</v>
      </c>
      <c r="M165" s="117">
        <f>SUM(I165-J165)</f>
        <v>0</v>
      </c>
    </row>
    <row r="166" spans="1:13" s="1" customFormat="1" ht="39.75" customHeight="1">
      <c r="A166" s="238" t="s">
        <v>745</v>
      </c>
      <c r="B166" s="239"/>
      <c r="C166" s="239"/>
      <c r="D166" s="239"/>
      <c r="E166" s="239"/>
      <c r="F166" s="239"/>
      <c r="G166" s="240"/>
      <c r="H166" s="248">
        <f aca="true" t="shared" si="28" ref="H166:M166">SUM(H167)</f>
        <v>0</v>
      </c>
      <c r="I166" s="248">
        <f t="shared" si="28"/>
        <v>50000000</v>
      </c>
      <c r="J166" s="248">
        <f t="shared" si="28"/>
        <v>25624466.93</v>
      </c>
      <c r="K166" s="248">
        <f t="shared" si="28"/>
        <v>0</v>
      </c>
      <c r="L166" s="248">
        <f t="shared" si="28"/>
        <v>25624466.93</v>
      </c>
      <c r="M166" s="249">
        <f t="shared" si="28"/>
        <v>24375533.07</v>
      </c>
    </row>
    <row r="167" spans="1:13" s="1" customFormat="1" ht="30" customHeight="1">
      <c r="A167" s="116" t="s">
        <v>703</v>
      </c>
      <c r="B167" s="113" t="s">
        <v>208</v>
      </c>
      <c r="C167" s="113" t="s">
        <v>951</v>
      </c>
      <c r="D167" s="113" t="s">
        <v>149</v>
      </c>
      <c r="E167" s="97" t="s">
        <v>951</v>
      </c>
      <c r="F167" s="97" t="s">
        <v>15</v>
      </c>
      <c r="G167" s="101" t="s">
        <v>746</v>
      </c>
      <c r="H167" s="99">
        <v>0</v>
      </c>
      <c r="I167" s="100">
        <v>50000000</v>
      </c>
      <c r="J167" s="100">
        <v>25624466.93</v>
      </c>
      <c r="K167" s="100">
        <v>0</v>
      </c>
      <c r="L167" s="99">
        <v>25624466.93</v>
      </c>
      <c r="M167" s="117">
        <f>SUM(I167-J167)</f>
        <v>24375533.07</v>
      </c>
    </row>
    <row r="168" spans="1:13" s="106" customFormat="1" ht="39.75" customHeight="1">
      <c r="A168" s="238" t="s">
        <v>591</v>
      </c>
      <c r="B168" s="239"/>
      <c r="C168" s="239"/>
      <c r="D168" s="239"/>
      <c r="E168" s="239"/>
      <c r="F168" s="239"/>
      <c r="G168" s="240"/>
      <c r="H168" s="248">
        <f aca="true" t="shared" si="29" ref="H168:M168">SUM(H169:H178)</f>
        <v>4195524</v>
      </c>
      <c r="I168" s="252">
        <f t="shared" si="29"/>
        <v>8910000</v>
      </c>
      <c r="J168" s="252">
        <f t="shared" si="29"/>
        <v>0</v>
      </c>
      <c r="K168" s="252">
        <f t="shared" si="29"/>
        <v>0</v>
      </c>
      <c r="L168" s="252">
        <f t="shared" si="29"/>
        <v>0</v>
      </c>
      <c r="M168" s="249">
        <f t="shared" si="29"/>
        <v>8910000</v>
      </c>
    </row>
    <row r="169" spans="1:13" s="1" customFormat="1" ht="30" customHeight="1">
      <c r="A169" s="116" t="s">
        <v>703</v>
      </c>
      <c r="B169" s="113" t="s">
        <v>226</v>
      </c>
      <c r="C169" s="113" t="s">
        <v>264</v>
      </c>
      <c r="D169" s="113" t="s">
        <v>59</v>
      </c>
      <c r="E169" s="97" t="s">
        <v>951</v>
      </c>
      <c r="F169" s="97" t="s">
        <v>113</v>
      </c>
      <c r="G169" s="101" t="s">
        <v>592</v>
      </c>
      <c r="H169" s="99">
        <v>685560</v>
      </c>
      <c r="I169" s="100">
        <v>2130000</v>
      </c>
      <c r="J169" s="100">
        <v>0</v>
      </c>
      <c r="K169" s="100">
        <v>0</v>
      </c>
      <c r="L169" s="99">
        <v>0</v>
      </c>
      <c r="M169" s="117">
        <f t="shared" si="21"/>
        <v>2130000</v>
      </c>
    </row>
    <row r="170" spans="1:13" s="1" customFormat="1" ht="30" customHeight="1">
      <c r="A170" s="116" t="s">
        <v>703</v>
      </c>
      <c r="B170" s="113" t="s">
        <v>58</v>
      </c>
      <c r="C170" s="113" t="s">
        <v>914</v>
      </c>
      <c r="D170" s="113" t="s">
        <v>60</v>
      </c>
      <c r="E170" s="97" t="s">
        <v>951</v>
      </c>
      <c r="F170" s="97" t="s">
        <v>114</v>
      </c>
      <c r="G170" s="101" t="s">
        <v>155</v>
      </c>
      <c r="H170" s="99">
        <v>839485</v>
      </c>
      <c r="I170" s="100">
        <v>1950000</v>
      </c>
      <c r="J170" s="100">
        <v>0</v>
      </c>
      <c r="K170" s="100">
        <v>0</v>
      </c>
      <c r="L170" s="99">
        <v>0</v>
      </c>
      <c r="M170" s="117">
        <f t="shared" si="21"/>
        <v>1950000</v>
      </c>
    </row>
    <row r="171" spans="1:13" s="1" customFormat="1" ht="30" customHeight="1">
      <c r="A171" s="116" t="s">
        <v>703</v>
      </c>
      <c r="B171" s="113" t="s">
        <v>202</v>
      </c>
      <c r="C171" s="113" t="s">
        <v>495</v>
      </c>
      <c r="D171" s="113" t="s">
        <v>61</v>
      </c>
      <c r="E171" s="97" t="s">
        <v>951</v>
      </c>
      <c r="F171" s="97" t="s">
        <v>115</v>
      </c>
      <c r="G171" s="101" t="s">
        <v>156</v>
      </c>
      <c r="H171" s="99">
        <v>785209</v>
      </c>
      <c r="I171" s="100">
        <v>610000</v>
      </c>
      <c r="J171" s="100">
        <v>0</v>
      </c>
      <c r="K171" s="100">
        <v>0</v>
      </c>
      <c r="L171" s="99">
        <v>0</v>
      </c>
      <c r="M171" s="117">
        <f t="shared" si="21"/>
        <v>610000</v>
      </c>
    </row>
    <row r="172" spans="1:13" s="1" customFormat="1" ht="30" customHeight="1">
      <c r="A172" s="116" t="s">
        <v>703</v>
      </c>
      <c r="B172" s="113" t="s">
        <v>956</v>
      </c>
      <c r="C172" s="113" t="s">
        <v>495</v>
      </c>
      <c r="D172" s="113" t="s">
        <v>62</v>
      </c>
      <c r="E172" s="97" t="s">
        <v>951</v>
      </c>
      <c r="F172" s="97" t="s">
        <v>245</v>
      </c>
      <c r="G172" s="101" t="s">
        <v>157</v>
      </c>
      <c r="H172" s="99">
        <v>0</v>
      </c>
      <c r="I172" s="100">
        <v>100000</v>
      </c>
      <c r="J172" s="100">
        <v>0</v>
      </c>
      <c r="K172" s="100">
        <v>0</v>
      </c>
      <c r="L172" s="99">
        <v>0</v>
      </c>
      <c r="M172" s="117">
        <f t="shared" si="21"/>
        <v>100000</v>
      </c>
    </row>
    <row r="173" spans="1:13" s="1" customFormat="1" ht="30" customHeight="1">
      <c r="A173" s="116" t="s">
        <v>703</v>
      </c>
      <c r="B173" s="113" t="s">
        <v>937</v>
      </c>
      <c r="C173" s="113" t="s">
        <v>264</v>
      </c>
      <c r="D173" s="113" t="s">
        <v>980</v>
      </c>
      <c r="E173" s="97" t="s">
        <v>951</v>
      </c>
      <c r="F173" s="97" t="s">
        <v>246</v>
      </c>
      <c r="G173" s="102" t="s">
        <v>158</v>
      </c>
      <c r="H173" s="99">
        <v>200000</v>
      </c>
      <c r="I173" s="100">
        <v>500000</v>
      </c>
      <c r="J173" s="100">
        <v>0</v>
      </c>
      <c r="K173" s="100">
        <v>0</v>
      </c>
      <c r="L173" s="99">
        <v>0</v>
      </c>
      <c r="M173" s="117">
        <f t="shared" si="21"/>
        <v>500000</v>
      </c>
    </row>
    <row r="174" spans="1:13" s="1" customFormat="1" ht="30" customHeight="1">
      <c r="A174" s="116" t="s">
        <v>703</v>
      </c>
      <c r="B174" s="113" t="s">
        <v>937</v>
      </c>
      <c r="C174" s="113" t="s">
        <v>914</v>
      </c>
      <c r="D174" s="113" t="s">
        <v>981</v>
      </c>
      <c r="E174" s="97" t="s">
        <v>951</v>
      </c>
      <c r="F174" s="97" t="s">
        <v>247</v>
      </c>
      <c r="G174" s="102" t="s">
        <v>159</v>
      </c>
      <c r="H174" s="99">
        <v>76500</v>
      </c>
      <c r="I174" s="100">
        <v>310000</v>
      </c>
      <c r="J174" s="100">
        <v>0</v>
      </c>
      <c r="K174" s="100">
        <v>0</v>
      </c>
      <c r="L174" s="99">
        <v>0</v>
      </c>
      <c r="M174" s="117">
        <f t="shared" si="21"/>
        <v>310000</v>
      </c>
    </row>
    <row r="175" spans="1:13" s="1" customFormat="1" ht="30" customHeight="1">
      <c r="A175" s="116" t="s">
        <v>703</v>
      </c>
      <c r="B175" s="113" t="s">
        <v>937</v>
      </c>
      <c r="C175" s="113" t="s">
        <v>495</v>
      </c>
      <c r="D175" s="113" t="s">
        <v>982</v>
      </c>
      <c r="E175" s="97" t="s">
        <v>951</v>
      </c>
      <c r="F175" s="97" t="s">
        <v>248</v>
      </c>
      <c r="G175" s="102" t="s">
        <v>160</v>
      </c>
      <c r="H175" s="99">
        <v>483770</v>
      </c>
      <c r="I175" s="100">
        <v>1310000</v>
      </c>
      <c r="J175" s="100">
        <v>0</v>
      </c>
      <c r="K175" s="100">
        <v>0</v>
      </c>
      <c r="L175" s="99">
        <v>0</v>
      </c>
      <c r="M175" s="117">
        <f t="shared" si="21"/>
        <v>1310000</v>
      </c>
    </row>
    <row r="176" spans="1:13" s="1" customFormat="1" ht="30" customHeight="1">
      <c r="A176" s="116" t="s">
        <v>703</v>
      </c>
      <c r="B176" s="113" t="s">
        <v>339</v>
      </c>
      <c r="C176" s="113" t="s">
        <v>264</v>
      </c>
      <c r="D176" s="113" t="s">
        <v>983</v>
      </c>
      <c r="E176" s="97" t="s">
        <v>951</v>
      </c>
      <c r="F176" s="97" t="s">
        <v>249</v>
      </c>
      <c r="G176" s="102" t="s">
        <v>161</v>
      </c>
      <c r="H176" s="99">
        <v>490000</v>
      </c>
      <c r="I176" s="100">
        <v>700000</v>
      </c>
      <c r="J176" s="100">
        <v>0</v>
      </c>
      <c r="K176" s="100">
        <v>0</v>
      </c>
      <c r="L176" s="99">
        <v>0</v>
      </c>
      <c r="M176" s="117">
        <f t="shared" si="21"/>
        <v>700000</v>
      </c>
    </row>
    <row r="177" spans="1:13" s="1" customFormat="1" ht="30" customHeight="1">
      <c r="A177" s="116" t="s">
        <v>703</v>
      </c>
      <c r="B177" s="113" t="s">
        <v>339</v>
      </c>
      <c r="C177" s="113" t="s">
        <v>914</v>
      </c>
      <c r="D177" s="113" t="s">
        <v>984</v>
      </c>
      <c r="E177" s="97" t="s">
        <v>951</v>
      </c>
      <c r="F177" s="97" t="s">
        <v>658</v>
      </c>
      <c r="G177" s="102" t="s">
        <v>636</v>
      </c>
      <c r="H177" s="99">
        <v>115000</v>
      </c>
      <c r="I177" s="100">
        <v>400000</v>
      </c>
      <c r="J177" s="100">
        <v>0</v>
      </c>
      <c r="K177" s="100">
        <v>0</v>
      </c>
      <c r="L177" s="99">
        <v>0</v>
      </c>
      <c r="M177" s="117">
        <f t="shared" si="21"/>
        <v>400000</v>
      </c>
    </row>
    <row r="178" spans="1:13" s="1" customFormat="1" ht="30" customHeight="1">
      <c r="A178" s="116" t="s">
        <v>703</v>
      </c>
      <c r="B178" s="113" t="s">
        <v>339</v>
      </c>
      <c r="C178" s="113" t="s">
        <v>495</v>
      </c>
      <c r="D178" s="113" t="s">
        <v>985</v>
      </c>
      <c r="E178" s="97" t="s">
        <v>951</v>
      </c>
      <c r="F178" s="97" t="s">
        <v>659</v>
      </c>
      <c r="G178" s="102" t="s">
        <v>637</v>
      </c>
      <c r="H178" s="99">
        <v>520000</v>
      </c>
      <c r="I178" s="100">
        <v>900000</v>
      </c>
      <c r="J178" s="100">
        <v>0</v>
      </c>
      <c r="K178" s="100">
        <v>0</v>
      </c>
      <c r="L178" s="99">
        <v>0</v>
      </c>
      <c r="M178" s="117">
        <f t="shared" si="21"/>
        <v>900000</v>
      </c>
    </row>
    <row r="179" spans="1:13" s="106" customFormat="1" ht="39.75" customHeight="1">
      <c r="A179" s="238" t="s">
        <v>638</v>
      </c>
      <c r="B179" s="239"/>
      <c r="C179" s="239"/>
      <c r="D179" s="239"/>
      <c r="E179" s="239"/>
      <c r="F179" s="239"/>
      <c r="G179" s="240"/>
      <c r="H179" s="248">
        <f aca="true" t="shared" si="30" ref="H179:M179">SUM(H180)</f>
        <v>75101372</v>
      </c>
      <c r="I179" s="252">
        <f t="shared" si="30"/>
        <v>81320000</v>
      </c>
      <c r="J179" s="252">
        <f t="shared" si="30"/>
        <v>28974890.779999997</v>
      </c>
      <c r="K179" s="252">
        <f t="shared" si="30"/>
        <v>28214247.389999997</v>
      </c>
      <c r="L179" s="252">
        <f t="shared" si="30"/>
        <v>760643.3900000006</v>
      </c>
      <c r="M179" s="249">
        <f t="shared" si="30"/>
        <v>52345109.22</v>
      </c>
    </row>
    <row r="180" spans="1:13" s="1" customFormat="1" ht="30" customHeight="1">
      <c r="A180" s="116" t="s">
        <v>703</v>
      </c>
      <c r="B180" s="113" t="s">
        <v>225</v>
      </c>
      <c r="C180" s="113" t="s">
        <v>227</v>
      </c>
      <c r="D180" s="113" t="s">
        <v>986</v>
      </c>
      <c r="E180" s="97"/>
      <c r="F180" s="97" t="s">
        <v>986</v>
      </c>
      <c r="G180" s="101" t="s">
        <v>639</v>
      </c>
      <c r="H180" s="99">
        <v>75101372</v>
      </c>
      <c r="I180" s="100">
        <v>81320000</v>
      </c>
      <c r="J180" s="100">
        <v>28974890.779999997</v>
      </c>
      <c r="K180" s="100">
        <v>28214247.389999997</v>
      </c>
      <c r="L180" s="99">
        <v>760643.3900000006</v>
      </c>
      <c r="M180" s="117">
        <f t="shared" si="21"/>
        <v>52345109.22</v>
      </c>
    </row>
    <row r="181" spans="1:13" s="106" customFormat="1" ht="39.75" customHeight="1">
      <c r="A181" s="238" t="s">
        <v>640</v>
      </c>
      <c r="B181" s="239"/>
      <c r="C181" s="239"/>
      <c r="D181" s="239"/>
      <c r="E181" s="239"/>
      <c r="F181" s="239"/>
      <c r="G181" s="240"/>
      <c r="H181" s="248">
        <f aca="true" t="shared" si="31" ref="H181:M181">SUM(H182)</f>
        <v>165588691</v>
      </c>
      <c r="I181" s="252">
        <f t="shared" si="31"/>
        <v>176800000</v>
      </c>
      <c r="J181" s="252">
        <f t="shared" si="31"/>
        <v>53093291</v>
      </c>
      <c r="K181" s="252">
        <f t="shared" si="31"/>
        <v>53093265.209999986</v>
      </c>
      <c r="L181" s="252">
        <f t="shared" si="31"/>
        <v>25.79000001400709</v>
      </c>
      <c r="M181" s="249">
        <f t="shared" si="31"/>
        <v>123706709</v>
      </c>
    </row>
    <row r="182" spans="1:13" s="1" customFormat="1" ht="30" customHeight="1">
      <c r="A182" s="116" t="s">
        <v>703</v>
      </c>
      <c r="B182" s="113" t="s">
        <v>961</v>
      </c>
      <c r="C182" s="113" t="s">
        <v>950</v>
      </c>
      <c r="D182" s="113" t="s">
        <v>987</v>
      </c>
      <c r="E182" s="97"/>
      <c r="F182" s="97" t="s">
        <v>987</v>
      </c>
      <c r="G182" s="101" t="s">
        <v>641</v>
      </c>
      <c r="H182" s="99">
        <v>165588691</v>
      </c>
      <c r="I182" s="100">
        <v>176800000</v>
      </c>
      <c r="J182" s="100">
        <v>53093291</v>
      </c>
      <c r="K182" s="100">
        <v>53093265.209999986</v>
      </c>
      <c r="L182" s="99">
        <v>25.79000001400709</v>
      </c>
      <c r="M182" s="117">
        <f t="shared" si="21"/>
        <v>123706709</v>
      </c>
    </row>
    <row r="183" spans="1:13" s="106" customFormat="1" ht="39.75" customHeight="1">
      <c r="A183" s="238" t="s">
        <v>642</v>
      </c>
      <c r="B183" s="239"/>
      <c r="C183" s="239"/>
      <c r="D183" s="239"/>
      <c r="E183" s="239"/>
      <c r="F183" s="239"/>
      <c r="G183" s="240"/>
      <c r="H183" s="248">
        <f aca="true" t="shared" si="32" ref="H183:M183">SUM(H184:H191)</f>
        <v>535333265</v>
      </c>
      <c r="I183" s="252">
        <f t="shared" si="32"/>
        <v>551688000</v>
      </c>
      <c r="J183" s="252">
        <f t="shared" si="32"/>
        <v>299822101.15</v>
      </c>
      <c r="K183" s="252">
        <f t="shared" si="32"/>
        <v>125537153.67</v>
      </c>
      <c r="L183" s="252">
        <f t="shared" si="32"/>
        <v>174284947.48</v>
      </c>
      <c r="M183" s="249">
        <f t="shared" si="32"/>
        <v>251865898.85000002</v>
      </c>
    </row>
    <row r="184" spans="1:13" s="1" customFormat="1" ht="30" customHeight="1">
      <c r="A184" s="116" t="s">
        <v>703</v>
      </c>
      <c r="B184" s="113" t="s">
        <v>961</v>
      </c>
      <c r="C184" s="113" t="s">
        <v>950</v>
      </c>
      <c r="D184" s="113" t="s">
        <v>988</v>
      </c>
      <c r="E184" s="97" t="s">
        <v>951</v>
      </c>
      <c r="F184" s="97" t="s">
        <v>660</v>
      </c>
      <c r="G184" s="101" t="s">
        <v>348</v>
      </c>
      <c r="H184" s="99">
        <v>263628905</v>
      </c>
      <c r="I184" s="100">
        <v>186528000</v>
      </c>
      <c r="J184" s="100">
        <v>95741233.67999999</v>
      </c>
      <c r="K184" s="100">
        <v>10810188.82</v>
      </c>
      <c r="L184" s="99">
        <v>84931044.85999998</v>
      </c>
      <c r="M184" s="117">
        <f t="shared" si="21"/>
        <v>90786766.32000001</v>
      </c>
    </row>
    <row r="185" spans="1:13" s="1" customFormat="1" ht="30" customHeight="1">
      <c r="A185" s="116" t="s">
        <v>703</v>
      </c>
      <c r="B185" s="113" t="s">
        <v>961</v>
      </c>
      <c r="C185" s="113" t="s">
        <v>476</v>
      </c>
      <c r="D185" s="113" t="s">
        <v>989</v>
      </c>
      <c r="E185" s="97" t="s">
        <v>951</v>
      </c>
      <c r="F185" s="97" t="s">
        <v>661</v>
      </c>
      <c r="G185" s="101" t="s">
        <v>848</v>
      </c>
      <c r="H185" s="99">
        <v>197000000</v>
      </c>
      <c r="I185" s="100">
        <v>222000000</v>
      </c>
      <c r="J185" s="100">
        <v>121237372.33</v>
      </c>
      <c r="K185" s="100">
        <v>85007304.65</v>
      </c>
      <c r="L185" s="99">
        <v>36230067.67999999</v>
      </c>
      <c r="M185" s="117">
        <f t="shared" si="21"/>
        <v>100762627.67</v>
      </c>
    </row>
    <row r="186" spans="1:13" s="1" customFormat="1" ht="30" customHeight="1">
      <c r="A186" s="116" t="s">
        <v>703</v>
      </c>
      <c r="B186" s="113" t="s">
        <v>961</v>
      </c>
      <c r="C186" s="113" t="s">
        <v>210</v>
      </c>
      <c r="D186" s="113" t="s">
        <v>990</v>
      </c>
      <c r="E186" s="97" t="s">
        <v>951</v>
      </c>
      <c r="F186" s="97" t="s">
        <v>652</v>
      </c>
      <c r="G186" s="101" t="s">
        <v>656</v>
      </c>
      <c r="H186" s="99">
        <v>4724631</v>
      </c>
      <c r="I186" s="100">
        <v>1500000</v>
      </c>
      <c r="J186" s="100">
        <v>388260</v>
      </c>
      <c r="K186" s="100">
        <v>0</v>
      </c>
      <c r="L186" s="99">
        <v>388260</v>
      </c>
      <c r="M186" s="117">
        <f t="shared" si="21"/>
        <v>1111740</v>
      </c>
    </row>
    <row r="187" spans="1:13" s="1" customFormat="1" ht="30" customHeight="1">
      <c r="A187" s="116" t="s">
        <v>703</v>
      </c>
      <c r="B187" s="113" t="s">
        <v>961</v>
      </c>
      <c r="C187" s="113" t="s">
        <v>629</v>
      </c>
      <c r="D187" s="113" t="s">
        <v>991</v>
      </c>
      <c r="E187" s="97" t="s">
        <v>951</v>
      </c>
      <c r="F187" s="97" t="s">
        <v>653</v>
      </c>
      <c r="G187" s="101" t="s">
        <v>509</v>
      </c>
      <c r="H187" s="99">
        <v>35000000</v>
      </c>
      <c r="I187" s="100">
        <v>100000000</v>
      </c>
      <c r="J187" s="100">
        <v>66553070.7</v>
      </c>
      <c r="K187" s="100">
        <v>19780230.91</v>
      </c>
      <c r="L187" s="99">
        <v>46772839.79000001</v>
      </c>
      <c r="M187" s="117">
        <f t="shared" si="21"/>
        <v>33446929.299999997</v>
      </c>
    </row>
    <row r="188" spans="1:13" s="1" customFormat="1" ht="30" customHeight="1">
      <c r="A188" s="116" t="s">
        <v>703</v>
      </c>
      <c r="B188" s="113" t="s">
        <v>961</v>
      </c>
      <c r="C188" s="113" t="s">
        <v>485</v>
      </c>
      <c r="D188" s="113" t="s">
        <v>992</v>
      </c>
      <c r="E188" s="97" t="s">
        <v>951</v>
      </c>
      <c r="F188" s="97" t="s">
        <v>654</v>
      </c>
      <c r="G188" s="101" t="s">
        <v>294</v>
      </c>
      <c r="H188" s="99">
        <v>10592654</v>
      </c>
      <c r="I188" s="100">
        <v>11660000</v>
      </c>
      <c r="J188" s="100">
        <v>9896138.33</v>
      </c>
      <c r="K188" s="100">
        <v>4374996.43</v>
      </c>
      <c r="L188" s="99">
        <v>5521141.9</v>
      </c>
      <c r="M188" s="117">
        <f t="shared" si="21"/>
        <v>1763861.67</v>
      </c>
    </row>
    <row r="189" spans="1:13" s="1" customFormat="1" ht="30" customHeight="1">
      <c r="A189" s="116" t="s">
        <v>703</v>
      </c>
      <c r="B189" s="113" t="s">
        <v>961</v>
      </c>
      <c r="C189" s="113" t="s">
        <v>593</v>
      </c>
      <c r="D189" s="113" t="s">
        <v>993</v>
      </c>
      <c r="E189" s="97" t="s">
        <v>951</v>
      </c>
      <c r="F189" s="97" t="s">
        <v>655</v>
      </c>
      <c r="G189" s="101" t="s">
        <v>295</v>
      </c>
      <c r="H189" s="99">
        <v>1999999</v>
      </c>
      <c r="I189" s="100">
        <v>3500000</v>
      </c>
      <c r="J189" s="100">
        <v>484034.35</v>
      </c>
      <c r="K189" s="100">
        <v>142454.72</v>
      </c>
      <c r="L189" s="99">
        <v>341579.63</v>
      </c>
      <c r="M189" s="117">
        <f t="shared" si="21"/>
        <v>3015965.65</v>
      </c>
    </row>
    <row r="190" spans="1:13" s="1" customFormat="1" ht="30" customHeight="1">
      <c r="A190" s="116" t="s">
        <v>703</v>
      </c>
      <c r="B190" s="113" t="s">
        <v>961</v>
      </c>
      <c r="C190" s="113" t="s">
        <v>847</v>
      </c>
      <c r="D190" s="113" t="s">
        <v>994</v>
      </c>
      <c r="E190" s="97" t="s">
        <v>951</v>
      </c>
      <c r="F190" s="97" t="s">
        <v>162</v>
      </c>
      <c r="G190" s="101" t="s">
        <v>296</v>
      </c>
      <c r="H190" s="99">
        <v>21887076</v>
      </c>
      <c r="I190" s="100">
        <v>26000000</v>
      </c>
      <c r="J190" s="100">
        <v>5521991.76</v>
      </c>
      <c r="K190" s="100">
        <v>5421978.14</v>
      </c>
      <c r="L190" s="99">
        <v>100013.62</v>
      </c>
      <c r="M190" s="117">
        <f t="shared" si="21"/>
        <v>20478008.240000002</v>
      </c>
    </row>
    <row r="191" spans="1:13" s="1" customFormat="1" ht="30" customHeight="1">
      <c r="A191" s="116" t="s">
        <v>703</v>
      </c>
      <c r="B191" s="113" t="s">
        <v>339</v>
      </c>
      <c r="C191" s="113" t="s">
        <v>950</v>
      </c>
      <c r="D191" s="113" t="s">
        <v>995</v>
      </c>
      <c r="E191" s="97" t="s">
        <v>951</v>
      </c>
      <c r="F191" s="97" t="s">
        <v>163</v>
      </c>
      <c r="G191" s="102" t="s">
        <v>116</v>
      </c>
      <c r="H191" s="99">
        <v>500000</v>
      </c>
      <c r="I191" s="100">
        <v>500000</v>
      </c>
      <c r="J191" s="100">
        <v>0</v>
      </c>
      <c r="K191" s="100">
        <v>0</v>
      </c>
      <c r="L191" s="99">
        <v>0</v>
      </c>
      <c r="M191" s="117">
        <f t="shared" si="21"/>
        <v>500000</v>
      </c>
    </row>
    <row r="192" spans="1:13" s="106" customFormat="1" ht="39.75" customHeight="1">
      <c r="A192" s="238" t="s">
        <v>526</v>
      </c>
      <c r="B192" s="239"/>
      <c r="C192" s="239"/>
      <c r="D192" s="239"/>
      <c r="E192" s="239"/>
      <c r="F192" s="239"/>
      <c r="G192" s="240"/>
      <c r="H192" s="248">
        <f aca="true" t="shared" si="33" ref="H192:M192">SUM(H193)</f>
        <v>611869976</v>
      </c>
      <c r="I192" s="252">
        <f t="shared" si="33"/>
        <v>516000000</v>
      </c>
      <c r="J192" s="252">
        <f t="shared" si="33"/>
        <v>255884536.23000002</v>
      </c>
      <c r="K192" s="252">
        <f t="shared" si="33"/>
        <v>114640103.42</v>
      </c>
      <c r="L192" s="252">
        <f t="shared" si="33"/>
        <v>141244432.81</v>
      </c>
      <c r="M192" s="249">
        <f t="shared" si="33"/>
        <v>260115463.76999998</v>
      </c>
    </row>
    <row r="193" spans="1:13" s="1" customFormat="1" ht="30" customHeight="1">
      <c r="A193" s="116" t="s">
        <v>703</v>
      </c>
      <c r="B193" s="113" t="s">
        <v>961</v>
      </c>
      <c r="C193" s="113" t="s">
        <v>475</v>
      </c>
      <c r="D193" s="113" t="s">
        <v>996</v>
      </c>
      <c r="E193" s="97" t="s">
        <v>951</v>
      </c>
      <c r="F193" s="97" t="s">
        <v>164</v>
      </c>
      <c r="G193" s="101" t="s">
        <v>666</v>
      </c>
      <c r="H193" s="99">
        <v>611869976</v>
      </c>
      <c r="I193" s="100">
        <v>516000000</v>
      </c>
      <c r="J193" s="100">
        <v>255884536.23000002</v>
      </c>
      <c r="K193" s="100">
        <v>114640103.42</v>
      </c>
      <c r="L193" s="99">
        <v>141244432.81</v>
      </c>
      <c r="M193" s="117">
        <f t="shared" si="21"/>
        <v>260115463.76999998</v>
      </c>
    </row>
    <row r="194" spans="1:13" s="106" customFormat="1" ht="39.75" customHeight="1">
      <c r="A194" s="238" t="s">
        <v>790</v>
      </c>
      <c r="B194" s="239"/>
      <c r="C194" s="239"/>
      <c r="D194" s="239"/>
      <c r="E194" s="239"/>
      <c r="F194" s="239"/>
      <c r="G194" s="240"/>
      <c r="H194" s="248">
        <f aca="true" t="shared" si="34" ref="H194:M194">SUM(H195:H198)</f>
        <v>26772000</v>
      </c>
      <c r="I194" s="252">
        <f t="shared" si="34"/>
        <v>35175000</v>
      </c>
      <c r="J194" s="252">
        <f t="shared" si="34"/>
        <v>11477000</v>
      </c>
      <c r="K194" s="252">
        <f t="shared" si="34"/>
        <v>11477000</v>
      </c>
      <c r="L194" s="252">
        <f t="shared" si="34"/>
        <v>0</v>
      </c>
      <c r="M194" s="249">
        <f t="shared" si="34"/>
        <v>23698000</v>
      </c>
    </row>
    <row r="195" spans="1:13" s="1" customFormat="1" ht="30" customHeight="1">
      <c r="A195" s="116" t="s">
        <v>703</v>
      </c>
      <c r="B195" s="113" t="s">
        <v>172</v>
      </c>
      <c r="C195" s="113" t="s">
        <v>173</v>
      </c>
      <c r="D195" s="113" t="s">
        <v>174</v>
      </c>
      <c r="E195" s="97" t="s">
        <v>951</v>
      </c>
      <c r="F195" s="97" t="s">
        <v>165</v>
      </c>
      <c r="G195" s="101" t="s">
        <v>791</v>
      </c>
      <c r="H195" s="99">
        <v>14065000</v>
      </c>
      <c r="I195" s="100">
        <v>18300000</v>
      </c>
      <c r="J195" s="100">
        <v>6100000</v>
      </c>
      <c r="K195" s="100">
        <v>6100000</v>
      </c>
      <c r="L195" s="99">
        <v>0</v>
      </c>
      <c r="M195" s="117">
        <f t="shared" si="21"/>
        <v>12200000</v>
      </c>
    </row>
    <row r="196" spans="1:13" s="1" customFormat="1" ht="30" customHeight="1">
      <c r="A196" s="116" t="s">
        <v>703</v>
      </c>
      <c r="B196" s="113" t="s">
        <v>172</v>
      </c>
      <c r="C196" s="113" t="s">
        <v>173</v>
      </c>
      <c r="D196" s="113" t="s">
        <v>952</v>
      </c>
      <c r="E196" s="97" t="s">
        <v>951</v>
      </c>
      <c r="F196" s="97" t="s">
        <v>166</v>
      </c>
      <c r="G196" s="101" t="s">
        <v>41</v>
      </c>
      <c r="H196" s="99">
        <v>450000</v>
      </c>
      <c r="I196" s="100">
        <v>700000</v>
      </c>
      <c r="J196" s="100">
        <v>0</v>
      </c>
      <c r="K196" s="100">
        <v>0</v>
      </c>
      <c r="L196" s="99">
        <v>0</v>
      </c>
      <c r="M196" s="117">
        <f t="shared" si="21"/>
        <v>700000</v>
      </c>
    </row>
    <row r="197" spans="1:13" s="1" customFormat="1" ht="30" customHeight="1">
      <c r="A197" s="116" t="s">
        <v>703</v>
      </c>
      <c r="B197" s="113" t="s">
        <v>172</v>
      </c>
      <c r="C197" s="113" t="s">
        <v>173</v>
      </c>
      <c r="D197" s="113" t="s">
        <v>175</v>
      </c>
      <c r="E197" s="97" t="s">
        <v>951</v>
      </c>
      <c r="F197" s="97" t="s">
        <v>167</v>
      </c>
      <c r="G197" s="101" t="s">
        <v>792</v>
      </c>
      <c r="H197" s="99">
        <v>35000</v>
      </c>
      <c r="I197" s="100">
        <v>44000</v>
      </c>
      <c r="J197" s="100">
        <v>0</v>
      </c>
      <c r="K197" s="100">
        <v>0</v>
      </c>
      <c r="L197" s="99">
        <v>0</v>
      </c>
      <c r="M197" s="117">
        <f t="shared" si="21"/>
        <v>44000</v>
      </c>
    </row>
    <row r="198" spans="1:13" s="1" customFormat="1" ht="30" customHeight="1">
      <c r="A198" s="116" t="s">
        <v>703</v>
      </c>
      <c r="B198" s="113" t="s">
        <v>172</v>
      </c>
      <c r="C198" s="113" t="s">
        <v>173</v>
      </c>
      <c r="D198" s="113" t="s">
        <v>176</v>
      </c>
      <c r="E198" s="97" t="s">
        <v>951</v>
      </c>
      <c r="F198" s="97" t="s">
        <v>168</v>
      </c>
      <c r="G198" s="101" t="s">
        <v>793</v>
      </c>
      <c r="H198" s="99">
        <v>12222000</v>
      </c>
      <c r="I198" s="100">
        <v>16131000</v>
      </c>
      <c r="J198" s="100">
        <v>5377000</v>
      </c>
      <c r="K198" s="100">
        <v>5377000</v>
      </c>
      <c r="L198" s="99">
        <v>0</v>
      </c>
      <c r="M198" s="117">
        <f t="shared" si="21"/>
        <v>10754000</v>
      </c>
    </row>
    <row r="199" spans="1:13" s="106" customFormat="1" ht="39.75" customHeight="1">
      <c r="A199" s="238" t="s">
        <v>453</v>
      </c>
      <c r="B199" s="239"/>
      <c r="C199" s="239"/>
      <c r="D199" s="239"/>
      <c r="E199" s="239"/>
      <c r="F199" s="239"/>
      <c r="G199" s="240"/>
      <c r="H199" s="248">
        <f aca="true" t="shared" si="35" ref="H199:M199">SUM(H200:H204)</f>
        <v>120222370</v>
      </c>
      <c r="I199" s="252">
        <f t="shared" si="35"/>
        <v>118049367</v>
      </c>
      <c r="J199" s="252">
        <f t="shared" si="35"/>
        <v>5807673.96</v>
      </c>
      <c r="K199" s="252">
        <f t="shared" si="35"/>
        <v>2032571.1800000002</v>
      </c>
      <c r="L199" s="252">
        <f t="shared" si="35"/>
        <v>3775102.78</v>
      </c>
      <c r="M199" s="249">
        <f t="shared" si="35"/>
        <v>112241693.03999999</v>
      </c>
    </row>
    <row r="200" spans="1:13" s="1" customFormat="1" ht="30" customHeight="1">
      <c r="A200" s="116" t="s">
        <v>703</v>
      </c>
      <c r="B200" s="113" t="s">
        <v>489</v>
      </c>
      <c r="C200" s="113" t="s">
        <v>260</v>
      </c>
      <c r="D200" s="113" t="s">
        <v>178</v>
      </c>
      <c r="E200" s="97"/>
      <c r="F200" s="97" t="s">
        <v>178</v>
      </c>
      <c r="G200" s="101" t="s">
        <v>454</v>
      </c>
      <c r="H200" s="99">
        <v>15045879</v>
      </c>
      <c r="I200" s="100">
        <v>12606764</v>
      </c>
      <c r="J200" s="100">
        <v>0</v>
      </c>
      <c r="K200" s="100">
        <v>0</v>
      </c>
      <c r="L200" s="99">
        <v>0</v>
      </c>
      <c r="M200" s="117">
        <f t="shared" si="21"/>
        <v>12606764</v>
      </c>
    </row>
    <row r="201" spans="1:13" s="1" customFormat="1" ht="30" customHeight="1">
      <c r="A201" s="116" t="s">
        <v>703</v>
      </c>
      <c r="B201" s="113" t="s">
        <v>489</v>
      </c>
      <c r="C201" s="113" t="s">
        <v>260</v>
      </c>
      <c r="D201" s="113" t="s">
        <v>179</v>
      </c>
      <c r="E201" s="97"/>
      <c r="F201" s="97" t="s">
        <v>179</v>
      </c>
      <c r="G201" s="101" t="s">
        <v>314</v>
      </c>
      <c r="H201" s="99">
        <v>55727927</v>
      </c>
      <c r="I201" s="100">
        <v>38047610</v>
      </c>
      <c r="J201" s="100">
        <v>3813673.96</v>
      </c>
      <c r="K201" s="100">
        <v>1038571.18</v>
      </c>
      <c r="L201" s="99">
        <v>2775102.78</v>
      </c>
      <c r="M201" s="117">
        <f t="shared" si="21"/>
        <v>34233936.04</v>
      </c>
    </row>
    <row r="202" spans="1:13" s="1" customFormat="1" ht="30" customHeight="1">
      <c r="A202" s="116" t="s">
        <v>703</v>
      </c>
      <c r="B202" s="113" t="s">
        <v>489</v>
      </c>
      <c r="C202" s="113" t="s">
        <v>260</v>
      </c>
      <c r="D202" s="113" t="s">
        <v>180</v>
      </c>
      <c r="E202" s="97"/>
      <c r="F202" s="97" t="s">
        <v>180</v>
      </c>
      <c r="G202" s="101" t="s">
        <v>315</v>
      </c>
      <c r="H202" s="99">
        <v>10378764</v>
      </c>
      <c r="I202" s="100">
        <v>5006621</v>
      </c>
      <c r="J202" s="100">
        <v>0</v>
      </c>
      <c r="K202" s="100">
        <v>0</v>
      </c>
      <c r="L202" s="99">
        <v>0</v>
      </c>
      <c r="M202" s="117">
        <f t="shared" si="21"/>
        <v>5006621</v>
      </c>
    </row>
    <row r="203" spans="1:13" s="1" customFormat="1" ht="30" customHeight="1">
      <c r="A203" s="116" t="s">
        <v>703</v>
      </c>
      <c r="B203" s="113" t="s">
        <v>489</v>
      </c>
      <c r="C203" s="113" t="s">
        <v>260</v>
      </c>
      <c r="D203" s="113" t="s">
        <v>181</v>
      </c>
      <c r="E203" s="97"/>
      <c r="F203" s="97" t="s">
        <v>181</v>
      </c>
      <c r="G203" s="101" t="s">
        <v>315</v>
      </c>
      <c r="H203" s="99">
        <v>27635473</v>
      </c>
      <c r="I203" s="100">
        <v>26388372</v>
      </c>
      <c r="J203" s="100">
        <v>1994000</v>
      </c>
      <c r="K203" s="100">
        <v>994000</v>
      </c>
      <c r="L203" s="99">
        <v>1000000</v>
      </c>
      <c r="M203" s="117">
        <f aca="true" t="shared" si="36" ref="M203:M239">SUM(I203-J203)</f>
        <v>24394372</v>
      </c>
    </row>
    <row r="204" spans="1:13" s="1" customFormat="1" ht="30" customHeight="1">
      <c r="A204" s="116" t="s">
        <v>703</v>
      </c>
      <c r="B204" s="113" t="s">
        <v>961</v>
      </c>
      <c r="C204" s="113" t="s">
        <v>950</v>
      </c>
      <c r="D204" s="113" t="s">
        <v>182</v>
      </c>
      <c r="E204" s="97" t="s">
        <v>951</v>
      </c>
      <c r="F204" s="97" t="s">
        <v>557</v>
      </c>
      <c r="G204" s="101" t="s">
        <v>316</v>
      </c>
      <c r="H204" s="99">
        <v>11434327</v>
      </c>
      <c r="I204" s="100">
        <v>36000000</v>
      </c>
      <c r="J204" s="100">
        <v>0</v>
      </c>
      <c r="K204" s="100">
        <v>0</v>
      </c>
      <c r="L204" s="99">
        <v>0</v>
      </c>
      <c r="M204" s="117">
        <f t="shared" si="36"/>
        <v>36000000</v>
      </c>
    </row>
    <row r="205" spans="1:13" s="106" customFormat="1" ht="39.75" customHeight="1">
      <c r="A205" s="238" t="s">
        <v>317</v>
      </c>
      <c r="B205" s="239"/>
      <c r="C205" s="239"/>
      <c r="D205" s="239"/>
      <c r="E205" s="239"/>
      <c r="F205" s="239"/>
      <c r="G205" s="240"/>
      <c r="H205" s="248">
        <f aca="true" t="shared" si="37" ref="H205:M205">SUM(H206:H207)</f>
        <v>309596768</v>
      </c>
      <c r="I205" s="252">
        <f t="shared" si="37"/>
        <v>97000000</v>
      </c>
      <c r="J205" s="252">
        <f t="shared" si="37"/>
        <v>23062119.21</v>
      </c>
      <c r="K205" s="252">
        <f t="shared" si="37"/>
        <v>5422895.03</v>
      </c>
      <c r="L205" s="252">
        <f t="shared" si="37"/>
        <v>17639224.18</v>
      </c>
      <c r="M205" s="249">
        <f t="shared" si="37"/>
        <v>73937880.78999999</v>
      </c>
    </row>
    <row r="206" spans="1:13" s="1" customFormat="1" ht="30" customHeight="1">
      <c r="A206" s="116" t="s">
        <v>703</v>
      </c>
      <c r="B206" s="113" t="s">
        <v>489</v>
      </c>
      <c r="C206" s="113" t="s">
        <v>260</v>
      </c>
      <c r="D206" s="113" t="s">
        <v>183</v>
      </c>
      <c r="E206" s="97" t="s">
        <v>951</v>
      </c>
      <c r="F206" s="97" t="s">
        <v>169</v>
      </c>
      <c r="G206" s="101" t="s">
        <v>517</v>
      </c>
      <c r="H206" s="99">
        <v>35444441</v>
      </c>
      <c r="I206" s="100">
        <v>7046000</v>
      </c>
      <c r="J206" s="100">
        <v>2636739</v>
      </c>
      <c r="K206" s="100">
        <v>47104.88</v>
      </c>
      <c r="L206" s="99">
        <v>2589634.12</v>
      </c>
      <c r="M206" s="117">
        <f t="shared" si="36"/>
        <v>4409261</v>
      </c>
    </row>
    <row r="207" spans="1:13" s="1" customFormat="1" ht="30" customHeight="1">
      <c r="A207" s="116" t="s">
        <v>703</v>
      </c>
      <c r="B207" s="113" t="s">
        <v>489</v>
      </c>
      <c r="C207" s="113" t="s">
        <v>260</v>
      </c>
      <c r="D207" s="113" t="s">
        <v>184</v>
      </c>
      <c r="E207" s="97" t="s">
        <v>951</v>
      </c>
      <c r="F207" s="97" t="s">
        <v>170</v>
      </c>
      <c r="G207" s="101" t="s">
        <v>518</v>
      </c>
      <c r="H207" s="99">
        <v>274152327</v>
      </c>
      <c r="I207" s="100">
        <v>89954000</v>
      </c>
      <c r="J207" s="100">
        <v>20425380.21</v>
      </c>
      <c r="K207" s="100">
        <v>5375790.15</v>
      </c>
      <c r="L207" s="99">
        <v>15049590.06</v>
      </c>
      <c r="M207" s="117">
        <f t="shared" si="36"/>
        <v>69528619.78999999</v>
      </c>
    </row>
    <row r="208" spans="1:13" s="106" customFormat="1" ht="39.75" customHeight="1">
      <c r="A208" s="238" t="s">
        <v>519</v>
      </c>
      <c r="B208" s="239"/>
      <c r="C208" s="239"/>
      <c r="D208" s="239"/>
      <c r="E208" s="239"/>
      <c r="F208" s="239"/>
      <c r="G208" s="240"/>
      <c r="H208" s="248">
        <f aca="true" t="shared" si="38" ref="H208:M208">SUM(H209:H211)</f>
        <v>89609156</v>
      </c>
      <c r="I208" s="252">
        <f>SUM(I209:I211)</f>
        <v>96650000</v>
      </c>
      <c r="J208" s="252">
        <f>SUM(J209:J211)</f>
        <v>31103766</v>
      </c>
      <c r="K208" s="252">
        <f>SUM(K209:K211)</f>
        <v>30145795.48</v>
      </c>
      <c r="L208" s="252">
        <f t="shared" si="38"/>
        <v>957970.5199999991</v>
      </c>
      <c r="M208" s="249">
        <f t="shared" si="38"/>
        <v>65546234</v>
      </c>
    </row>
    <row r="209" spans="1:13" s="1" customFormat="1" ht="30" customHeight="1">
      <c r="A209" s="116" t="s">
        <v>703</v>
      </c>
      <c r="B209" s="113" t="s">
        <v>202</v>
      </c>
      <c r="C209" s="113" t="s">
        <v>229</v>
      </c>
      <c r="D209" s="113" t="s">
        <v>205</v>
      </c>
      <c r="E209" s="97" t="s">
        <v>951</v>
      </c>
      <c r="F209" s="97" t="s">
        <v>0</v>
      </c>
      <c r="G209" s="102" t="s">
        <v>710</v>
      </c>
      <c r="H209" s="99">
        <v>55283879</v>
      </c>
      <c r="I209" s="100">
        <v>56000000</v>
      </c>
      <c r="J209" s="100">
        <v>17934851</v>
      </c>
      <c r="K209" s="100">
        <v>17869766.91</v>
      </c>
      <c r="L209" s="99">
        <v>65084.08999999985</v>
      </c>
      <c r="M209" s="117">
        <f t="shared" si="36"/>
        <v>38065149</v>
      </c>
    </row>
    <row r="210" spans="1:13" s="1" customFormat="1" ht="30" customHeight="1">
      <c r="A210" s="116" t="s">
        <v>703</v>
      </c>
      <c r="B210" s="113" t="s">
        <v>203</v>
      </c>
      <c r="C210" s="113" t="s">
        <v>229</v>
      </c>
      <c r="D210" s="113" t="s">
        <v>206</v>
      </c>
      <c r="E210" s="97" t="s">
        <v>951</v>
      </c>
      <c r="F210" s="97" t="s">
        <v>1</v>
      </c>
      <c r="G210" s="102" t="s">
        <v>711</v>
      </c>
      <c r="H210" s="99">
        <v>28546417</v>
      </c>
      <c r="I210" s="100">
        <v>32650000</v>
      </c>
      <c r="J210" s="100">
        <v>11177891</v>
      </c>
      <c r="K210" s="100">
        <v>10509936.13</v>
      </c>
      <c r="L210" s="99">
        <v>667954.8699999992</v>
      </c>
      <c r="M210" s="117">
        <f t="shared" si="36"/>
        <v>21472109</v>
      </c>
    </row>
    <row r="211" spans="1:13" s="1" customFormat="1" ht="30" customHeight="1">
      <c r="A211" s="116" t="s">
        <v>703</v>
      </c>
      <c r="B211" s="113" t="s">
        <v>204</v>
      </c>
      <c r="C211" s="113" t="s">
        <v>229</v>
      </c>
      <c r="D211" s="113" t="s">
        <v>207</v>
      </c>
      <c r="E211" s="97" t="s">
        <v>951</v>
      </c>
      <c r="F211" s="97" t="s">
        <v>2</v>
      </c>
      <c r="G211" s="101" t="s">
        <v>712</v>
      </c>
      <c r="H211" s="99">
        <v>5778860</v>
      </c>
      <c r="I211" s="100">
        <v>8000000</v>
      </c>
      <c r="J211" s="100">
        <v>1991024</v>
      </c>
      <c r="K211" s="100">
        <v>1766092.44</v>
      </c>
      <c r="L211" s="99">
        <v>224931.56</v>
      </c>
      <c r="M211" s="117">
        <f>SUM(I211-J211)</f>
        <v>6008976</v>
      </c>
    </row>
    <row r="212" spans="1:13" s="106" customFormat="1" ht="39.75" customHeight="1">
      <c r="A212" s="238" t="s">
        <v>302</v>
      </c>
      <c r="B212" s="239"/>
      <c r="C212" s="239"/>
      <c r="D212" s="239"/>
      <c r="E212" s="239"/>
      <c r="F212" s="239"/>
      <c r="G212" s="240"/>
      <c r="H212" s="248">
        <f aca="true" t="shared" si="39" ref="H212:M212">SUM(H213)</f>
        <v>105865065</v>
      </c>
      <c r="I212" s="252">
        <f t="shared" si="39"/>
        <v>108000000</v>
      </c>
      <c r="J212" s="252">
        <f t="shared" si="39"/>
        <v>36019808.43</v>
      </c>
      <c r="K212" s="252">
        <f t="shared" si="39"/>
        <v>26822774.57</v>
      </c>
      <c r="L212" s="252">
        <f t="shared" si="39"/>
        <v>9197033.86</v>
      </c>
      <c r="M212" s="249">
        <f t="shared" si="39"/>
        <v>71980191.57</v>
      </c>
    </row>
    <row r="213" spans="1:13" s="1" customFormat="1" ht="30" customHeight="1">
      <c r="A213" s="116" t="s">
        <v>703</v>
      </c>
      <c r="B213" s="113" t="s">
        <v>208</v>
      </c>
      <c r="C213" s="113" t="s">
        <v>229</v>
      </c>
      <c r="D213" s="113" t="s">
        <v>209</v>
      </c>
      <c r="E213" s="97" t="s">
        <v>951</v>
      </c>
      <c r="F213" s="97" t="s">
        <v>3</v>
      </c>
      <c r="G213" s="102" t="s">
        <v>130</v>
      </c>
      <c r="H213" s="99">
        <v>105865065</v>
      </c>
      <c r="I213" s="100">
        <v>108000000</v>
      </c>
      <c r="J213" s="100">
        <v>36019808.43</v>
      </c>
      <c r="K213" s="100">
        <v>26822774.57</v>
      </c>
      <c r="L213" s="99">
        <v>9197033.86</v>
      </c>
      <c r="M213" s="117">
        <f>SUM(I213-J213)</f>
        <v>71980191.57</v>
      </c>
    </row>
    <row r="214" spans="1:13" s="106" customFormat="1" ht="39.75" customHeight="1">
      <c r="A214" s="238" t="s">
        <v>31</v>
      </c>
      <c r="B214" s="239"/>
      <c r="C214" s="239"/>
      <c r="D214" s="239"/>
      <c r="E214" s="239"/>
      <c r="F214" s="239"/>
      <c r="G214" s="240"/>
      <c r="H214" s="248">
        <f aca="true" t="shared" si="40" ref="H214:M214">SUM(H215:H239)</f>
        <v>360195208</v>
      </c>
      <c r="I214" s="252">
        <f t="shared" si="40"/>
        <v>906348525</v>
      </c>
      <c r="J214" s="252">
        <f t="shared" si="40"/>
        <v>0</v>
      </c>
      <c r="K214" s="252">
        <f t="shared" si="40"/>
        <v>0</v>
      </c>
      <c r="L214" s="252">
        <f t="shared" si="40"/>
        <v>0</v>
      </c>
      <c r="M214" s="249">
        <f t="shared" si="40"/>
        <v>906348525</v>
      </c>
    </row>
    <row r="215" spans="1:13" s="1" customFormat="1" ht="30" customHeight="1">
      <c r="A215" s="116" t="s">
        <v>703</v>
      </c>
      <c r="B215" s="113" t="s">
        <v>223</v>
      </c>
      <c r="C215" s="113" t="s">
        <v>964</v>
      </c>
      <c r="D215" s="113" t="s">
        <v>598</v>
      </c>
      <c r="E215" s="97" t="s">
        <v>268</v>
      </c>
      <c r="F215" s="97" t="s">
        <v>558</v>
      </c>
      <c r="G215" s="102" t="s">
        <v>895</v>
      </c>
      <c r="H215" s="99">
        <v>0</v>
      </c>
      <c r="I215" s="100">
        <v>0</v>
      </c>
      <c r="J215" s="100">
        <v>0</v>
      </c>
      <c r="K215" s="100">
        <v>0</v>
      </c>
      <c r="L215" s="99">
        <v>0</v>
      </c>
      <c r="M215" s="117">
        <f>SUM(I215-J215)</f>
        <v>0</v>
      </c>
    </row>
    <row r="216" spans="1:13" s="1" customFormat="1" ht="30" customHeight="1">
      <c r="A216" s="116" t="s">
        <v>703</v>
      </c>
      <c r="B216" s="113" t="s">
        <v>226</v>
      </c>
      <c r="C216" s="113" t="s">
        <v>260</v>
      </c>
      <c r="D216" s="113" t="s">
        <v>600</v>
      </c>
      <c r="E216" s="97" t="s">
        <v>260</v>
      </c>
      <c r="F216" s="97" t="s">
        <v>1001</v>
      </c>
      <c r="G216" s="102" t="s">
        <v>796</v>
      </c>
      <c r="H216" s="99">
        <v>0</v>
      </c>
      <c r="I216" s="100">
        <v>100000</v>
      </c>
      <c r="J216" s="100">
        <v>0</v>
      </c>
      <c r="K216" s="100">
        <v>0</v>
      </c>
      <c r="L216" s="99">
        <v>0</v>
      </c>
      <c r="M216" s="117">
        <f>SUM(I216-J216)</f>
        <v>100000</v>
      </c>
    </row>
    <row r="217" spans="1:13" s="1" customFormat="1" ht="30" customHeight="1">
      <c r="A217" s="116" t="s">
        <v>703</v>
      </c>
      <c r="B217" s="113" t="s">
        <v>626</v>
      </c>
      <c r="C217" s="113" t="s">
        <v>628</v>
      </c>
      <c r="D217" s="113" t="s">
        <v>601</v>
      </c>
      <c r="E217" s="97" t="s">
        <v>747</v>
      </c>
      <c r="F217" s="97" t="s">
        <v>559</v>
      </c>
      <c r="G217" s="102" t="s">
        <v>797</v>
      </c>
      <c r="H217" s="99">
        <v>60000</v>
      </c>
      <c r="I217" s="100">
        <v>308000</v>
      </c>
      <c r="J217" s="100">
        <v>0</v>
      </c>
      <c r="K217" s="100">
        <v>0</v>
      </c>
      <c r="L217" s="99">
        <v>0</v>
      </c>
      <c r="M217" s="117">
        <f>SUM(I217-J217)</f>
        <v>308000</v>
      </c>
    </row>
    <row r="218" spans="1:13" s="1" customFormat="1" ht="30" customHeight="1">
      <c r="A218" s="116" t="s">
        <v>703</v>
      </c>
      <c r="B218" s="113" t="s">
        <v>58</v>
      </c>
      <c r="C218" s="113" t="s">
        <v>914</v>
      </c>
      <c r="D218" s="113" t="s">
        <v>60</v>
      </c>
      <c r="E218" s="97" t="s">
        <v>748</v>
      </c>
      <c r="F218" s="97" t="s">
        <v>560</v>
      </c>
      <c r="G218" s="101" t="s">
        <v>155</v>
      </c>
      <c r="H218" s="99">
        <v>0</v>
      </c>
      <c r="I218" s="100">
        <v>230000</v>
      </c>
      <c r="J218" s="100">
        <v>0</v>
      </c>
      <c r="K218" s="100">
        <v>0</v>
      </c>
      <c r="L218" s="99">
        <v>0</v>
      </c>
      <c r="M218" s="117">
        <f>SUM(I218-J218)</f>
        <v>230000</v>
      </c>
    </row>
    <row r="219" spans="1:13" s="1" customFormat="1" ht="30" customHeight="1">
      <c r="A219" s="116" t="s">
        <v>703</v>
      </c>
      <c r="B219" s="113" t="s">
        <v>251</v>
      </c>
      <c r="C219" s="113" t="s">
        <v>260</v>
      </c>
      <c r="D219" s="113" t="s">
        <v>254</v>
      </c>
      <c r="E219" s="97" t="s">
        <v>749</v>
      </c>
      <c r="F219" s="97" t="s">
        <v>561</v>
      </c>
      <c r="G219" s="101" t="s">
        <v>798</v>
      </c>
      <c r="H219" s="99">
        <v>528000</v>
      </c>
      <c r="I219" s="100">
        <v>705000</v>
      </c>
      <c r="J219" s="100">
        <v>0</v>
      </c>
      <c r="K219" s="100">
        <v>0</v>
      </c>
      <c r="L219" s="99">
        <v>0</v>
      </c>
      <c r="M219" s="117">
        <f>SUM(I219-J219)</f>
        <v>705000</v>
      </c>
    </row>
    <row r="220" spans="1:13" s="1" customFormat="1" ht="30" customHeight="1">
      <c r="A220" s="116" t="s">
        <v>703</v>
      </c>
      <c r="B220" s="113" t="s">
        <v>208</v>
      </c>
      <c r="C220" s="113" t="s">
        <v>951</v>
      </c>
      <c r="D220" s="113" t="s">
        <v>258</v>
      </c>
      <c r="E220" s="97" t="s">
        <v>250</v>
      </c>
      <c r="F220" s="97" t="s">
        <v>562</v>
      </c>
      <c r="G220" s="101" t="s">
        <v>799</v>
      </c>
      <c r="H220" s="99">
        <v>0</v>
      </c>
      <c r="I220" s="100">
        <v>50000</v>
      </c>
      <c r="J220" s="100">
        <v>0</v>
      </c>
      <c r="K220" s="100">
        <v>0</v>
      </c>
      <c r="L220" s="99">
        <v>0</v>
      </c>
      <c r="M220" s="117">
        <f t="shared" si="36"/>
        <v>50000</v>
      </c>
    </row>
    <row r="221" spans="1:13" s="1" customFormat="1" ht="30" customHeight="1">
      <c r="A221" s="116" t="s">
        <v>703</v>
      </c>
      <c r="B221" s="113" t="s">
        <v>208</v>
      </c>
      <c r="C221" s="113" t="s">
        <v>951</v>
      </c>
      <c r="D221" s="113" t="s">
        <v>258</v>
      </c>
      <c r="E221" s="97" t="s">
        <v>230</v>
      </c>
      <c r="F221" s="97" t="s">
        <v>975</v>
      </c>
      <c r="G221" s="101" t="s">
        <v>799</v>
      </c>
      <c r="H221" s="99">
        <v>0</v>
      </c>
      <c r="I221" s="100">
        <v>90000</v>
      </c>
      <c r="J221" s="100">
        <v>0</v>
      </c>
      <c r="K221" s="100">
        <v>0</v>
      </c>
      <c r="L221" s="99">
        <v>0</v>
      </c>
      <c r="M221" s="117">
        <f>SUM(I221-J221)</f>
        <v>90000</v>
      </c>
    </row>
    <row r="222" spans="1:13" s="1" customFormat="1" ht="30" customHeight="1">
      <c r="A222" s="116" t="s">
        <v>147</v>
      </c>
      <c r="B222" s="113" t="s">
        <v>208</v>
      </c>
      <c r="C222" s="113" t="s">
        <v>951</v>
      </c>
      <c r="D222" s="113" t="s">
        <v>149</v>
      </c>
      <c r="E222" s="97" t="s">
        <v>260</v>
      </c>
      <c r="F222" s="97" t="s">
        <v>16</v>
      </c>
      <c r="G222" s="101" t="s">
        <v>751</v>
      </c>
      <c r="H222" s="99">
        <v>0</v>
      </c>
      <c r="I222" s="100">
        <v>50000</v>
      </c>
      <c r="J222" s="100">
        <v>0</v>
      </c>
      <c r="K222" s="100">
        <v>0</v>
      </c>
      <c r="L222" s="99">
        <v>0</v>
      </c>
      <c r="M222" s="117">
        <f>SUM(I222-J222)</f>
        <v>50000</v>
      </c>
    </row>
    <row r="223" spans="1:13" s="1" customFormat="1" ht="30" customHeight="1">
      <c r="A223" s="116" t="s">
        <v>703</v>
      </c>
      <c r="B223" s="113" t="s">
        <v>208</v>
      </c>
      <c r="C223" s="113" t="s">
        <v>475</v>
      </c>
      <c r="D223" s="113" t="s">
        <v>768</v>
      </c>
      <c r="E223" s="97" t="s">
        <v>269</v>
      </c>
      <c r="F223" s="97" t="s">
        <v>563</v>
      </c>
      <c r="G223" s="101" t="s">
        <v>635</v>
      </c>
      <c r="H223" s="99">
        <v>80000</v>
      </c>
      <c r="I223" s="100">
        <v>0</v>
      </c>
      <c r="J223" s="100">
        <v>0</v>
      </c>
      <c r="K223" s="100">
        <v>0</v>
      </c>
      <c r="L223" s="99">
        <v>0</v>
      </c>
      <c r="M223" s="117">
        <f>SUM(I223-J223)</f>
        <v>0</v>
      </c>
    </row>
    <row r="224" spans="1:13" s="1" customFormat="1" ht="30" customHeight="1">
      <c r="A224" s="116" t="s">
        <v>703</v>
      </c>
      <c r="B224" s="113" t="s">
        <v>208</v>
      </c>
      <c r="C224" s="113" t="s">
        <v>629</v>
      </c>
      <c r="D224" s="113" t="s">
        <v>608</v>
      </c>
      <c r="E224" s="97" t="s">
        <v>750</v>
      </c>
      <c r="F224" s="97" t="s">
        <v>564</v>
      </c>
      <c r="G224" s="101" t="s">
        <v>67</v>
      </c>
      <c r="H224" s="99">
        <v>240000</v>
      </c>
      <c r="I224" s="100">
        <v>410000</v>
      </c>
      <c r="J224" s="100">
        <v>0</v>
      </c>
      <c r="K224" s="100">
        <v>0</v>
      </c>
      <c r="L224" s="99">
        <v>0</v>
      </c>
      <c r="M224" s="117">
        <f>SUM(I224-J224)</f>
        <v>410000</v>
      </c>
    </row>
    <row r="225" spans="1:13" s="1" customFormat="1" ht="30" customHeight="1">
      <c r="A225" s="116" t="s">
        <v>703</v>
      </c>
      <c r="B225" s="113" t="s">
        <v>208</v>
      </c>
      <c r="C225" s="113" t="s">
        <v>264</v>
      </c>
      <c r="D225" s="113" t="s">
        <v>962</v>
      </c>
      <c r="E225" s="97" t="s">
        <v>270</v>
      </c>
      <c r="F225" s="97" t="s">
        <v>565</v>
      </c>
      <c r="G225" s="102" t="s">
        <v>532</v>
      </c>
      <c r="H225" s="99">
        <v>80000</v>
      </c>
      <c r="I225" s="100">
        <v>0</v>
      </c>
      <c r="J225" s="100">
        <v>0</v>
      </c>
      <c r="K225" s="100">
        <v>0</v>
      </c>
      <c r="L225" s="99">
        <v>0</v>
      </c>
      <c r="M225" s="117">
        <f>SUM(I225-J225)</f>
        <v>0</v>
      </c>
    </row>
    <row r="226" spans="1:13" s="1" customFormat="1" ht="30" customHeight="1">
      <c r="A226" s="116" t="s">
        <v>703</v>
      </c>
      <c r="B226" s="113" t="s">
        <v>489</v>
      </c>
      <c r="C226" s="113" t="s">
        <v>260</v>
      </c>
      <c r="D226" s="113" t="s">
        <v>177</v>
      </c>
      <c r="E226" s="97" t="s">
        <v>437</v>
      </c>
      <c r="F226" s="97" t="s">
        <v>566</v>
      </c>
      <c r="G226" s="101" t="s">
        <v>131</v>
      </c>
      <c r="H226" s="99">
        <v>243261382</v>
      </c>
      <c r="I226" s="100">
        <v>570641740</v>
      </c>
      <c r="J226" s="100">
        <v>0</v>
      </c>
      <c r="K226" s="100">
        <v>0</v>
      </c>
      <c r="L226" s="99">
        <v>0</v>
      </c>
      <c r="M226" s="117">
        <f t="shared" si="36"/>
        <v>570641740</v>
      </c>
    </row>
    <row r="227" spans="1:13" s="1" customFormat="1" ht="30" customHeight="1">
      <c r="A227" s="116" t="s">
        <v>703</v>
      </c>
      <c r="B227" s="113" t="s">
        <v>489</v>
      </c>
      <c r="C227" s="113" t="s">
        <v>260</v>
      </c>
      <c r="D227" s="113" t="s">
        <v>178</v>
      </c>
      <c r="E227" s="97" t="s">
        <v>250</v>
      </c>
      <c r="F227" s="97" t="s">
        <v>80</v>
      </c>
      <c r="G227" s="101" t="s">
        <v>131</v>
      </c>
      <c r="H227" s="99">
        <v>0</v>
      </c>
      <c r="I227" s="100">
        <v>9988585</v>
      </c>
      <c r="J227" s="100">
        <v>0</v>
      </c>
      <c r="K227" s="100">
        <v>0</v>
      </c>
      <c r="L227" s="99">
        <v>0</v>
      </c>
      <c r="M227" s="117">
        <f t="shared" si="36"/>
        <v>9988585</v>
      </c>
    </row>
    <row r="228" spans="1:13" s="1" customFormat="1" ht="30" customHeight="1">
      <c r="A228" s="116" t="s">
        <v>703</v>
      </c>
      <c r="B228" s="113" t="s">
        <v>489</v>
      </c>
      <c r="C228" s="113" t="s">
        <v>260</v>
      </c>
      <c r="D228" s="113" t="s">
        <v>179</v>
      </c>
      <c r="E228" s="97"/>
      <c r="F228" s="97" t="s">
        <v>643</v>
      </c>
      <c r="G228" s="101" t="s">
        <v>323</v>
      </c>
      <c r="H228" s="99">
        <v>5500877</v>
      </c>
      <c r="I228" s="100">
        <v>0</v>
      </c>
      <c r="J228" s="100">
        <v>0</v>
      </c>
      <c r="K228" s="100">
        <v>0</v>
      </c>
      <c r="L228" s="99">
        <v>0</v>
      </c>
      <c r="M228" s="117">
        <f t="shared" si="36"/>
        <v>0</v>
      </c>
    </row>
    <row r="229" spans="1:13" s="1" customFormat="1" ht="30" customHeight="1">
      <c r="A229" s="116" t="s">
        <v>703</v>
      </c>
      <c r="B229" s="113" t="s">
        <v>489</v>
      </c>
      <c r="C229" s="113" t="s">
        <v>260</v>
      </c>
      <c r="D229" s="113" t="s">
        <v>271</v>
      </c>
      <c r="E229" s="97" t="s">
        <v>438</v>
      </c>
      <c r="F229" s="97" t="s">
        <v>567</v>
      </c>
      <c r="G229" s="102" t="s">
        <v>657</v>
      </c>
      <c r="H229" s="99">
        <v>49411972</v>
      </c>
      <c r="I229" s="100">
        <v>180186000</v>
      </c>
      <c r="J229" s="100">
        <v>0</v>
      </c>
      <c r="K229" s="100">
        <v>0</v>
      </c>
      <c r="L229" s="99">
        <v>0</v>
      </c>
      <c r="M229" s="117">
        <f t="shared" si="36"/>
        <v>180186000</v>
      </c>
    </row>
    <row r="230" spans="1:13" s="1" customFormat="1" ht="30" customHeight="1">
      <c r="A230" s="116" t="s">
        <v>703</v>
      </c>
      <c r="B230" s="113" t="s">
        <v>489</v>
      </c>
      <c r="C230" s="113" t="s">
        <v>260</v>
      </c>
      <c r="D230" s="113" t="s">
        <v>375</v>
      </c>
      <c r="E230" s="97" t="s">
        <v>439</v>
      </c>
      <c r="F230" s="97" t="s">
        <v>568</v>
      </c>
      <c r="G230" s="101" t="s">
        <v>928</v>
      </c>
      <c r="H230" s="99">
        <v>54503378</v>
      </c>
      <c r="I230" s="100">
        <v>94018200</v>
      </c>
      <c r="J230" s="100">
        <v>0</v>
      </c>
      <c r="K230" s="100">
        <v>0</v>
      </c>
      <c r="L230" s="99">
        <v>0</v>
      </c>
      <c r="M230" s="117">
        <f t="shared" si="36"/>
        <v>94018200</v>
      </c>
    </row>
    <row r="231" spans="1:13" s="1" customFormat="1" ht="30" customHeight="1">
      <c r="A231" s="116" t="s">
        <v>703</v>
      </c>
      <c r="B231" s="113" t="s">
        <v>489</v>
      </c>
      <c r="C231" s="113" t="s">
        <v>476</v>
      </c>
      <c r="D231" s="113" t="s">
        <v>967</v>
      </c>
      <c r="E231" s="97" t="s">
        <v>376</v>
      </c>
      <c r="F231" s="97" t="s">
        <v>651</v>
      </c>
      <c r="G231" s="101" t="s">
        <v>322</v>
      </c>
      <c r="H231" s="99">
        <v>80000</v>
      </c>
      <c r="I231" s="100">
        <v>0</v>
      </c>
      <c r="J231" s="100">
        <v>0</v>
      </c>
      <c r="K231" s="100">
        <v>0</v>
      </c>
      <c r="L231" s="99">
        <v>0</v>
      </c>
      <c r="M231" s="117">
        <f t="shared" si="36"/>
        <v>0</v>
      </c>
    </row>
    <row r="232" spans="1:13" s="1" customFormat="1" ht="30" customHeight="1">
      <c r="A232" s="116" t="s">
        <v>703</v>
      </c>
      <c r="B232" s="113" t="s">
        <v>489</v>
      </c>
      <c r="C232" s="113" t="s">
        <v>847</v>
      </c>
      <c r="D232" s="113" t="s">
        <v>614</v>
      </c>
      <c r="E232" s="97" t="s">
        <v>752</v>
      </c>
      <c r="F232" s="97" t="s">
        <v>569</v>
      </c>
      <c r="G232" s="101" t="s">
        <v>145</v>
      </c>
      <c r="H232" s="99">
        <v>184000</v>
      </c>
      <c r="I232" s="100">
        <v>220000</v>
      </c>
      <c r="J232" s="100">
        <v>0</v>
      </c>
      <c r="K232" s="100">
        <v>0</v>
      </c>
      <c r="L232" s="99">
        <v>0</v>
      </c>
      <c r="M232" s="117">
        <f t="shared" si="36"/>
        <v>220000</v>
      </c>
    </row>
    <row r="233" spans="1:13" s="1" customFormat="1" ht="30" customHeight="1">
      <c r="A233" s="116" t="s">
        <v>703</v>
      </c>
      <c r="B233" s="113" t="s">
        <v>489</v>
      </c>
      <c r="C233" s="113" t="s">
        <v>257</v>
      </c>
      <c r="D233" s="113" t="s">
        <v>259</v>
      </c>
      <c r="E233" s="97" t="s">
        <v>268</v>
      </c>
      <c r="F233" s="97" t="s">
        <v>570</v>
      </c>
      <c r="G233" s="102" t="s">
        <v>132</v>
      </c>
      <c r="H233" s="99">
        <v>0</v>
      </c>
      <c r="I233" s="100">
        <v>500000</v>
      </c>
      <c r="J233" s="100">
        <v>0</v>
      </c>
      <c r="K233" s="100">
        <v>0</v>
      </c>
      <c r="L233" s="99">
        <v>0</v>
      </c>
      <c r="M233" s="117">
        <f t="shared" si="36"/>
        <v>500000</v>
      </c>
    </row>
    <row r="234" spans="1:13" s="1" customFormat="1" ht="30" customHeight="1">
      <c r="A234" s="116" t="s">
        <v>703</v>
      </c>
      <c r="B234" s="113" t="s">
        <v>489</v>
      </c>
      <c r="C234" s="113" t="s">
        <v>257</v>
      </c>
      <c r="D234" s="113" t="s">
        <v>912</v>
      </c>
      <c r="E234" s="97" t="s">
        <v>951</v>
      </c>
      <c r="F234" s="97" t="s">
        <v>644</v>
      </c>
      <c r="G234" s="101" t="s">
        <v>528</v>
      </c>
      <c r="H234" s="99">
        <v>4600000</v>
      </c>
      <c r="I234" s="100">
        <v>37408000</v>
      </c>
      <c r="J234" s="100">
        <v>0</v>
      </c>
      <c r="K234" s="100">
        <v>0</v>
      </c>
      <c r="L234" s="99">
        <v>0</v>
      </c>
      <c r="M234" s="117">
        <f t="shared" si="36"/>
        <v>37408000</v>
      </c>
    </row>
    <row r="235" spans="1:13" s="1" customFormat="1" ht="30" customHeight="1">
      <c r="A235" s="116" t="s">
        <v>703</v>
      </c>
      <c r="B235" s="113" t="s">
        <v>961</v>
      </c>
      <c r="C235" s="113" t="s">
        <v>950</v>
      </c>
      <c r="D235" s="113" t="s">
        <v>988</v>
      </c>
      <c r="E235" s="97" t="s">
        <v>753</v>
      </c>
      <c r="F235" s="97" t="s">
        <v>630</v>
      </c>
      <c r="G235" s="101" t="s">
        <v>133</v>
      </c>
      <c r="H235" s="99">
        <v>1561599</v>
      </c>
      <c r="I235" s="100">
        <v>11323000</v>
      </c>
      <c r="J235" s="100">
        <v>0</v>
      </c>
      <c r="K235" s="100">
        <v>0</v>
      </c>
      <c r="L235" s="99">
        <v>0</v>
      </c>
      <c r="M235" s="117">
        <f t="shared" si="36"/>
        <v>11323000</v>
      </c>
    </row>
    <row r="236" spans="1:13" s="1" customFormat="1" ht="30" customHeight="1">
      <c r="A236" s="116" t="s">
        <v>703</v>
      </c>
      <c r="B236" s="113" t="s">
        <v>961</v>
      </c>
      <c r="C236" s="113" t="s">
        <v>950</v>
      </c>
      <c r="D236" s="113" t="s">
        <v>707</v>
      </c>
      <c r="E236" s="97" t="s">
        <v>260</v>
      </c>
      <c r="F236" s="97" t="s">
        <v>632</v>
      </c>
      <c r="G236" s="101" t="s">
        <v>134</v>
      </c>
      <c r="H236" s="99">
        <v>0</v>
      </c>
      <c r="I236" s="100">
        <v>0</v>
      </c>
      <c r="J236" s="100">
        <v>0</v>
      </c>
      <c r="K236" s="100">
        <v>0</v>
      </c>
      <c r="L236" s="99">
        <v>0</v>
      </c>
      <c r="M236" s="117">
        <f>SUM(I236-J236)</f>
        <v>0</v>
      </c>
    </row>
    <row r="237" spans="1:13" s="1" customFormat="1" ht="30" customHeight="1">
      <c r="A237" s="116" t="s">
        <v>703</v>
      </c>
      <c r="B237" s="113" t="s">
        <v>961</v>
      </c>
      <c r="C237" s="113" t="s">
        <v>261</v>
      </c>
      <c r="D237" s="113" t="s">
        <v>621</v>
      </c>
      <c r="E237" s="97" t="s">
        <v>748</v>
      </c>
      <c r="F237" s="97" t="s">
        <v>150</v>
      </c>
      <c r="G237" s="101" t="s">
        <v>122</v>
      </c>
      <c r="H237" s="99">
        <v>0</v>
      </c>
      <c r="I237" s="100">
        <v>120000</v>
      </c>
      <c r="J237" s="100">
        <v>0</v>
      </c>
      <c r="K237" s="100">
        <v>0</v>
      </c>
      <c r="L237" s="99">
        <v>0</v>
      </c>
      <c r="M237" s="117">
        <f>SUM(I237-J237)</f>
        <v>120000</v>
      </c>
    </row>
    <row r="238" spans="1:13" s="1" customFormat="1" ht="30" customHeight="1">
      <c r="A238" s="64" t="s">
        <v>703</v>
      </c>
      <c r="B238" s="57" t="s">
        <v>208</v>
      </c>
      <c r="C238" s="57" t="s">
        <v>951</v>
      </c>
      <c r="D238" s="57" t="s">
        <v>258</v>
      </c>
      <c r="E238" s="57" t="s">
        <v>260</v>
      </c>
      <c r="F238" s="101"/>
      <c r="G238" s="71" t="s">
        <v>695</v>
      </c>
      <c r="H238" s="99">
        <v>48000</v>
      </c>
      <c r="I238" s="100">
        <v>0</v>
      </c>
      <c r="J238" s="100">
        <v>0</v>
      </c>
      <c r="K238" s="100">
        <v>0</v>
      </c>
      <c r="L238" s="99">
        <v>0</v>
      </c>
      <c r="M238" s="117">
        <f>SUM(I238-J238)</f>
        <v>0</v>
      </c>
    </row>
    <row r="239" spans="1:13" s="1" customFormat="1" ht="30" customHeight="1">
      <c r="A239" s="116" t="s">
        <v>703</v>
      </c>
      <c r="B239" s="113" t="s">
        <v>961</v>
      </c>
      <c r="C239" s="113" t="s">
        <v>950</v>
      </c>
      <c r="D239" s="113" t="s">
        <v>182</v>
      </c>
      <c r="E239" s="97" t="s">
        <v>708</v>
      </c>
      <c r="F239" s="97" t="s">
        <v>631</v>
      </c>
      <c r="G239" s="101" t="s">
        <v>135</v>
      </c>
      <c r="H239" s="99">
        <v>56000</v>
      </c>
      <c r="I239" s="100">
        <v>0</v>
      </c>
      <c r="J239" s="100">
        <v>0</v>
      </c>
      <c r="K239" s="100">
        <v>0</v>
      </c>
      <c r="L239" s="99">
        <v>0</v>
      </c>
      <c r="M239" s="117">
        <f t="shared" si="36"/>
        <v>0</v>
      </c>
    </row>
    <row r="240" spans="1:13" s="1" customFormat="1" ht="15" customHeight="1" thickBot="1">
      <c r="A240" s="268"/>
      <c r="B240" s="269"/>
      <c r="C240" s="269"/>
      <c r="D240" s="269"/>
      <c r="E240" s="269"/>
      <c r="F240" s="269"/>
      <c r="G240" s="269"/>
      <c r="H240" s="270"/>
      <c r="I240" s="270"/>
      <c r="J240" s="270"/>
      <c r="K240" s="270"/>
      <c r="L240" s="270"/>
      <c r="M240" s="271"/>
    </row>
    <row r="241" spans="1:13" s="1" customFormat="1" ht="27" thickTop="1">
      <c r="A241" s="104"/>
      <c r="B241" s="104"/>
      <c r="C241" s="104"/>
      <c r="D241" s="104"/>
      <c r="E241" s="104"/>
      <c r="F241" s="104"/>
      <c r="G241" s="104"/>
      <c r="H241" s="104"/>
      <c r="I241" s="93"/>
      <c r="J241" s="93"/>
      <c r="K241" s="93"/>
      <c r="L241" s="105"/>
      <c r="M241" s="93"/>
    </row>
    <row r="242" spans="1:13" s="1" customFormat="1" ht="26.25">
      <c r="A242" s="104"/>
      <c r="B242" s="104"/>
      <c r="C242" s="104"/>
      <c r="D242" s="104"/>
      <c r="E242" s="104"/>
      <c r="F242" s="104"/>
      <c r="G242" s="105"/>
      <c r="H242" s="105"/>
      <c r="I242" s="93"/>
      <c r="J242" s="93"/>
      <c r="K242" s="93"/>
      <c r="L242" s="105"/>
      <c r="M242" s="93"/>
    </row>
    <row r="243" spans="1:13" s="1" customFormat="1" ht="25.5">
      <c r="A243" s="105"/>
      <c r="B243" s="105"/>
      <c r="C243" s="105"/>
      <c r="D243" s="105"/>
      <c r="E243" s="105"/>
      <c r="F243" s="105"/>
      <c r="G243" s="105"/>
      <c r="H243" s="105"/>
      <c r="I243" s="93"/>
      <c r="J243" s="93"/>
      <c r="K243" s="93"/>
      <c r="L243" s="105"/>
      <c r="M243" s="93"/>
    </row>
    <row r="244" spans="1:13" s="1" customFormat="1" ht="25.5">
      <c r="A244" s="105"/>
      <c r="B244" s="105"/>
      <c r="C244" s="105"/>
      <c r="D244" s="105"/>
      <c r="E244" s="105"/>
      <c r="F244" s="105"/>
      <c r="G244" s="105"/>
      <c r="H244" s="105"/>
      <c r="I244" s="93"/>
      <c r="J244" s="93"/>
      <c r="K244" s="93"/>
      <c r="L244" s="105"/>
      <c r="M244" s="93"/>
    </row>
    <row r="245" spans="1:13" s="1" customFormat="1" ht="25.5">
      <c r="A245" s="105"/>
      <c r="B245" s="105"/>
      <c r="C245" s="105"/>
      <c r="D245" s="105"/>
      <c r="E245" s="105"/>
      <c r="F245" s="105"/>
      <c r="G245" s="105"/>
      <c r="H245" s="105"/>
      <c r="I245" s="93"/>
      <c r="J245" s="93"/>
      <c r="K245" s="93"/>
      <c r="L245" s="105"/>
      <c r="M245" s="93"/>
    </row>
    <row r="246" spans="1:13" s="1" customFormat="1" ht="25.5">
      <c r="A246" s="105"/>
      <c r="B246" s="105"/>
      <c r="C246" s="105"/>
      <c r="D246" s="105"/>
      <c r="E246" s="105"/>
      <c r="F246" s="105"/>
      <c r="G246" s="105"/>
      <c r="H246" s="105"/>
      <c r="I246" s="93"/>
      <c r="J246" s="93"/>
      <c r="K246" s="93"/>
      <c r="L246" s="105"/>
      <c r="M246" s="93"/>
    </row>
    <row r="247" spans="1:13" s="1" customFormat="1" ht="25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93"/>
    </row>
    <row r="248" spans="1:13" s="1" customFormat="1" ht="25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93"/>
    </row>
    <row r="249" spans="1:13" s="1" customFormat="1" ht="25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93"/>
    </row>
    <row r="250" spans="1:13" s="1" customFormat="1" ht="25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93"/>
    </row>
    <row r="251" spans="1:13" s="1" customFormat="1" ht="25.5">
      <c r="A251" s="105" t="s">
        <v>136</v>
      </c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93"/>
    </row>
    <row r="252" spans="1:13" s="1" customFormat="1" ht="25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93"/>
    </row>
    <row r="253" spans="1:13" s="1" customFormat="1" ht="25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93"/>
    </row>
    <row r="254" spans="1:13" s="1" customFormat="1" ht="25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93"/>
    </row>
    <row r="255" spans="1:13" s="1" customFormat="1" ht="25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93"/>
    </row>
    <row r="256" spans="1:13" s="1" customFormat="1" ht="25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93"/>
    </row>
    <row r="257" spans="1:13" s="1" customFormat="1" ht="25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93"/>
    </row>
    <row r="258" spans="1:13" s="1" customFormat="1" ht="25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93"/>
    </row>
    <row r="259" spans="1:13" s="1" customFormat="1" ht="25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93"/>
    </row>
    <row r="260" spans="1:13" s="1" customFormat="1" ht="25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93"/>
    </row>
    <row r="261" spans="1:13" s="1" customFormat="1" ht="25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93"/>
    </row>
    <row r="262" spans="1:13" s="1" customFormat="1" ht="25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93"/>
    </row>
    <row r="263" spans="1:13" s="1" customFormat="1" ht="25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93"/>
    </row>
    <row r="264" spans="1:13" s="1" customFormat="1" ht="25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93"/>
    </row>
    <row r="265" spans="1:13" s="1" customFormat="1" ht="25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93"/>
    </row>
    <row r="266" spans="1:13" s="1" customFormat="1" ht="25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93"/>
    </row>
    <row r="267" spans="1:13" s="1" customFormat="1" ht="25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93"/>
    </row>
    <row r="268" spans="1:13" s="1" customFormat="1" ht="25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93"/>
    </row>
    <row r="269" spans="1:13" s="1" customFormat="1" ht="25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93"/>
    </row>
    <row r="270" spans="1:13" s="1" customFormat="1" ht="25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93"/>
    </row>
    <row r="271" spans="1:13" s="1" customFormat="1" ht="25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93"/>
    </row>
    <row r="272" spans="1:13" s="1" customFormat="1" ht="25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93"/>
    </row>
    <row r="273" spans="1:13" s="1" customFormat="1" ht="25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93"/>
    </row>
    <row r="274" spans="1:13" s="1" customFormat="1" ht="25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93"/>
    </row>
    <row r="275" spans="1:13" s="1" customFormat="1" ht="25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93"/>
    </row>
    <row r="276" spans="1:13" s="1" customFormat="1" ht="25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93"/>
    </row>
    <row r="277" spans="1:13" s="1" customFormat="1" ht="25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93"/>
    </row>
    <row r="278" spans="1:13" s="1" customFormat="1" ht="25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93"/>
    </row>
    <row r="279" spans="1:13" s="1" customFormat="1" ht="25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93"/>
    </row>
    <row r="280" spans="1:13" s="1" customFormat="1" ht="25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93"/>
    </row>
    <row r="281" spans="1:13" s="1" customFormat="1" ht="25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93"/>
    </row>
    <row r="282" spans="1:13" s="1" customFormat="1" ht="25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93"/>
    </row>
    <row r="283" spans="1:13" s="1" customFormat="1" ht="25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93"/>
    </row>
    <row r="284" spans="1:13" s="1" customFormat="1" ht="25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93"/>
    </row>
    <row r="285" spans="1:13" s="1" customFormat="1" ht="25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93"/>
    </row>
    <row r="286" spans="1:13" s="1" customFormat="1" ht="25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93"/>
    </row>
    <row r="287" spans="1:13" s="1" customFormat="1" ht="25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93"/>
    </row>
    <row r="288" spans="1:13" s="1" customFormat="1" ht="25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93"/>
    </row>
    <row r="289" spans="1:13" s="1" customFormat="1" ht="25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93"/>
    </row>
    <row r="290" spans="1:13" s="1" customFormat="1" ht="25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93"/>
    </row>
    <row r="291" spans="1:13" s="1" customFormat="1" ht="25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93"/>
    </row>
    <row r="292" spans="1:13" s="1" customFormat="1" ht="25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93"/>
    </row>
    <row r="293" spans="1:13" s="1" customFormat="1" ht="25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93"/>
    </row>
    <row r="294" spans="1:13" s="1" customFormat="1" ht="25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93"/>
    </row>
    <row r="295" spans="1:13" s="1" customFormat="1" ht="25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93"/>
    </row>
    <row r="296" spans="1:13" s="1" customFormat="1" ht="25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93"/>
    </row>
    <row r="297" spans="1:13" s="1" customFormat="1" ht="25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93"/>
    </row>
    <row r="298" spans="1:13" s="1" customFormat="1" ht="25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93"/>
    </row>
    <row r="299" spans="1:13" s="1" customFormat="1" ht="25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93"/>
    </row>
    <row r="300" spans="1:13" s="1" customFormat="1" ht="25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93"/>
    </row>
    <row r="301" spans="1:13" s="1" customFormat="1" ht="25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93"/>
    </row>
    <row r="302" spans="1:13" s="1" customFormat="1" ht="25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93"/>
    </row>
    <row r="303" spans="1:13" s="1" customFormat="1" ht="25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93"/>
    </row>
    <row r="304" spans="1:13" s="1" customFormat="1" ht="25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93"/>
    </row>
    <row r="305" spans="1:13" s="1" customFormat="1" ht="25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93"/>
    </row>
    <row r="306" spans="1:13" s="1" customFormat="1" ht="25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93"/>
    </row>
    <row r="307" spans="1:13" s="1" customFormat="1" ht="25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93"/>
    </row>
    <row r="308" spans="1:13" s="1" customFormat="1" ht="25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93"/>
    </row>
    <row r="309" spans="1:13" s="1" customFormat="1" ht="25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93"/>
    </row>
    <row r="310" spans="1:13" s="1" customFormat="1" ht="25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93"/>
    </row>
    <row r="311" spans="1:13" s="1" customFormat="1" ht="25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93"/>
    </row>
    <row r="312" spans="1:13" s="1" customFormat="1" ht="25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93"/>
    </row>
    <row r="313" spans="1:13" s="1" customFormat="1" ht="25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93"/>
    </row>
    <row r="314" spans="1:13" s="1" customFormat="1" ht="25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93"/>
    </row>
    <row r="315" spans="1:13" s="1" customFormat="1" ht="25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93"/>
    </row>
    <row r="316" spans="1:13" s="1" customFormat="1" ht="25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93"/>
    </row>
    <row r="317" spans="1:13" s="1" customFormat="1" ht="25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93"/>
    </row>
    <row r="318" spans="1:13" s="1" customFormat="1" ht="25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93"/>
    </row>
    <row r="319" spans="1:13" s="1" customFormat="1" ht="25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93"/>
    </row>
    <row r="320" spans="1:13" s="1" customFormat="1" ht="25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93"/>
    </row>
    <row r="321" spans="1:13" s="1" customFormat="1" ht="25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93"/>
    </row>
    <row r="322" spans="1:13" s="1" customFormat="1" ht="25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93"/>
    </row>
    <row r="323" spans="1:13" s="1" customFormat="1" ht="25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93"/>
    </row>
    <row r="324" spans="1:13" s="1" customFormat="1" ht="25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93"/>
    </row>
    <row r="325" spans="1:13" s="1" customFormat="1" ht="25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93"/>
    </row>
    <row r="326" spans="1:13" s="1" customFormat="1" ht="25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93"/>
    </row>
    <row r="327" spans="1:13" s="1" customFormat="1" ht="25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93"/>
    </row>
    <row r="328" spans="1:13" s="1" customFormat="1" ht="25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93"/>
    </row>
    <row r="329" spans="1:13" s="1" customFormat="1" ht="25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93"/>
    </row>
    <row r="330" spans="1:13" s="1" customFormat="1" ht="25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93"/>
    </row>
    <row r="331" spans="1:13" s="1" customFormat="1" ht="25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93"/>
    </row>
    <row r="332" spans="1:13" s="1" customFormat="1" ht="25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93"/>
    </row>
    <row r="333" spans="1:13" s="1" customFormat="1" ht="25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93"/>
    </row>
    <row r="334" spans="1:13" s="1" customFormat="1" ht="25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93"/>
    </row>
    <row r="335" spans="1:13" s="1" customFormat="1" ht="25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93"/>
    </row>
    <row r="336" spans="1:13" s="1" customFormat="1" ht="25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93"/>
    </row>
    <row r="337" spans="1:13" s="1" customFormat="1" ht="25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93"/>
    </row>
    <row r="338" spans="1:13" s="1" customFormat="1" ht="25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93"/>
    </row>
    <row r="339" spans="1:13" s="1" customFormat="1" ht="25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93"/>
    </row>
    <row r="340" spans="1:13" s="1" customFormat="1" ht="25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93"/>
    </row>
    <row r="341" spans="1:13" s="1" customFormat="1" ht="25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93"/>
    </row>
    <row r="342" spans="1:13" s="1" customFormat="1" ht="25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93"/>
    </row>
    <row r="343" spans="1:13" s="1" customFormat="1" ht="25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93"/>
    </row>
    <row r="344" spans="1:13" s="1" customFormat="1" ht="25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93"/>
    </row>
    <row r="345" spans="1:13" s="1" customFormat="1" ht="25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93"/>
    </row>
    <row r="346" spans="1:13" s="1" customFormat="1" ht="25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93"/>
    </row>
    <row r="347" spans="1:13" s="1" customFormat="1" ht="25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93"/>
    </row>
    <row r="348" spans="1:13" s="1" customFormat="1" ht="25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93"/>
    </row>
    <row r="349" spans="1:13" s="1" customFormat="1" ht="25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93"/>
    </row>
    <row r="350" spans="1:13" s="1" customFormat="1" ht="25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93"/>
    </row>
    <row r="351" spans="1:13" s="1" customFormat="1" ht="25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93"/>
    </row>
    <row r="352" spans="1:13" s="1" customFormat="1" ht="25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93"/>
    </row>
    <row r="353" spans="1:13" s="1" customFormat="1" ht="25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93"/>
    </row>
    <row r="354" spans="1:13" s="1" customFormat="1" ht="25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93"/>
    </row>
    <row r="355" spans="1:13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6"/>
    </row>
    <row r="356" spans="1:13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6"/>
    </row>
    <row r="357" spans="1:13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6"/>
    </row>
    <row r="358" spans="1:13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6"/>
    </row>
    <row r="359" spans="1:13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6"/>
    </row>
    <row r="360" spans="1:13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6"/>
    </row>
    <row r="361" spans="1:13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6"/>
    </row>
    <row r="362" spans="1:13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6"/>
    </row>
    <row r="363" spans="1:13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6"/>
    </row>
    <row r="364" spans="1:13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6"/>
    </row>
    <row r="365" spans="1:13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6"/>
    </row>
    <row r="366" spans="1:13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6"/>
    </row>
    <row r="367" spans="1:13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6"/>
    </row>
    <row r="368" spans="1:13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6"/>
    </row>
    <row r="369" spans="1:13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6"/>
    </row>
    <row r="370" spans="1:13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6"/>
    </row>
    <row r="371" spans="1:13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6"/>
    </row>
    <row r="372" spans="1:13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6"/>
    </row>
    <row r="373" spans="1:13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6"/>
    </row>
    <row r="374" spans="1:13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6"/>
    </row>
    <row r="375" spans="1:13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6"/>
    </row>
    <row r="376" spans="1:13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6"/>
    </row>
    <row r="377" spans="1:13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6"/>
    </row>
    <row r="378" spans="1:13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6"/>
    </row>
    <row r="379" spans="1:13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6"/>
    </row>
    <row r="380" spans="1:13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6"/>
    </row>
    <row r="381" spans="1:13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6"/>
    </row>
    <row r="382" spans="1:13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6"/>
    </row>
    <row r="383" spans="1:13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6"/>
    </row>
    <row r="384" spans="1:13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6"/>
    </row>
    <row r="385" spans="1:13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6"/>
    </row>
    <row r="386" spans="1:13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6"/>
    </row>
    <row r="387" spans="1:13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6"/>
    </row>
    <row r="388" spans="1:13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6"/>
    </row>
    <row r="389" spans="1:13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6"/>
    </row>
    <row r="390" spans="1:13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6"/>
    </row>
    <row r="391" spans="1:13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6"/>
    </row>
    <row r="392" spans="1:13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6"/>
    </row>
    <row r="393" spans="1:13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6"/>
    </row>
    <row r="394" spans="1:13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6"/>
    </row>
    <row r="395" spans="1:13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6"/>
    </row>
    <row r="396" spans="1:13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6"/>
    </row>
    <row r="397" spans="1:13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6"/>
    </row>
    <row r="398" spans="1:13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6"/>
    </row>
    <row r="399" spans="1:13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6"/>
    </row>
    <row r="400" spans="1:13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6"/>
    </row>
    <row r="401" spans="1:13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6"/>
    </row>
    <row r="402" spans="1:13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6"/>
    </row>
    <row r="403" spans="1:13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6"/>
    </row>
    <row r="404" spans="1:13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6"/>
    </row>
    <row r="405" spans="1:13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6"/>
    </row>
    <row r="406" spans="1:13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6"/>
    </row>
    <row r="407" spans="1:13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6"/>
    </row>
    <row r="408" spans="1:13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6"/>
    </row>
    <row r="409" spans="1:13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6"/>
    </row>
    <row r="410" spans="1:13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6"/>
    </row>
    <row r="411" spans="1:13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6"/>
    </row>
    <row r="412" spans="1:13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6"/>
    </row>
    <row r="413" spans="1:13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6"/>
    </row>
    <row r="414" spans="1:13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6"/>
    </row>
    <row r="415" spans="1:13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6"/>
    </row>
    <row r="416" spans="1:13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6"/>
    </row>
    <row r="417" spans="1:13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6"/>
    </row>
    <row r="418" spans="1:13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6"/>
    </row>
    <row r="419" spans="1:13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6"/>
    </row>
    <row r="420" spans="1:13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6"/>
    </row>
    <row r="421" spans="1:13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6"/>
    </row>
    <row r="422" spans="1:13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6"/>
    </row>
    <row r="423" spans="1:13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6"/>
    </row>
    <row r="424" spans="1:13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6"/>
    </row>
    <row r="425" spans="1:13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6"/>
    </row>
    <row r="426" spans="1:13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6"/>
    </row>
    <row r="427" spans="1:13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6"/>
    </row>
    <row r="428" spans="1:13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6"/>
    </row>
    <row r="429" spans="1:13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6"/>
    </row>
    <row r="430" spans="1:13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6"/>
    </row>
    <row r="431" spans="1:13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6"/>
    </row>
    <row r="432" spans="1:13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6"/>
    </row>
    <row r="433" spans="1:13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6"/>
    </row>
    <row r="434" spans="1:13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6"/>
    </row>
    <row r="435" spans="1:13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6"/>
    </row>
    <row r="436" spans="1:13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6"/>
    </row>
    <row r="437" spans="1:13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6"/>
    </row>
    <row r="438" spans="1:13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6"/>
    </row>
    <row r="439" spans="1:13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6"/>
    </row>
    <row r="440" spans="1:13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6"/>
    </row>
    <row r="441" spans="1:13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6"/>
    </row>
    <row r="442" spans="1:13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6"/>
    </row>
  </sheetData>
  <mergeCells count="6">
    <mergeCell ref="A3:M3"/>
    <mergeCell ref="I8:M8"/>
    <mergeCell ref="A5:G5"/>
    <mergeCell ref="G8:G10"/>
    <mergeCell ref="A8:E10"/>
    <mergeCell ref="A7:G7"/>
  </mergeCells>
  <printOptions horizontalCentered="1"/>
  <pageMargins left="0" right="0" top="0.3937007874015748" bottom="0.5905511811023623" header="0" footer="0"/>
  <pageSetup horizontalDpi="300" verticalDpi="300" orientation="landscape" paperSize="9" scale="37" r:id="rId1"/>
  <headerFooter alignWithMargins="0">
    <oddFooter>&amp;L&amp;14Emissão: &amp;D  às &amp;T&amp;C&amp;14&amp;P /&amp;N&amp;R&amp;"Arial,Negrito"&amp;12CAA/2003/Grandes Grupos/&amp;F - &amp;A</oddFooter>
  </headerFooter>
  <rowBreaks count="1" manualBreakCount="1">
    <brk id="20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586"/>
  <sheetViews>
    <sheetView zoomScale="25" zoomScaleNormal="25" workbookViewId="0" topLeftCell="B7">
      <selection activeCell="B26" sqref="B26"/>
    </sheetView>
  </sheetViews>
  <sheetFormatPr defaultColWidth="9.140625" defaultRowHeight="12.75"/>
  <cols>
    <col min="1" max="1" width="19.00390625" style="144" customWidth="1"/>
    <col min="2" max="2" width="191.8515625" style="144" customWidth="1"/>
    <col min="3" max="3" width="66.140625" style="144" customWidth="1"/>
    <col min="4" max="5" width="66.7109375" style="144" customWidth="1"/>
    <col min="6" max="6" width="61.57421875" style="144" customWidth="1"/>
    <col min="7" max="7" width="62.8515625" style="144" customWidth="1"/>
    <col min="8" max="8" width="71.00390625" style="144" bestFit="1" customWidth="1"/>
    <col min="9" max="9" width="31.00390625" style="144" customWidth="1"/>
    <col min="10" max="10" width="30.421875" style="144" customWidth="1"/>
    <col min="11" max="11" width="31.57421875" style="144" customWidth="1"/>
    <col min="12" max="12" width="6.8515625" style="144" customWidth="1"/>
    <col min="13" max="15" width="6.28125" style="144" customWidth="1"/>
    <col min="16" max="16" width="55.00390625" style="146" customWidth="1"/>
    <col min="17" max="17" width="51.00390625" style="146" bestFit="1" customWidth="1"/>
    <col min="18" max="18" width="51.00390625" style="144" bestFit="1" customWidth="1"/>
    <col min="19" max="16384" width="11.421875" style="144" customWidth="1"/>
  </cols>
  <sheetData>
    <row r="1" spans="1:11" ht="45" customHeight="1">
      <c r="A1" s="141" t="s">
        <v>645</v>
      </c>
      <c r="B1" s="142"/>
      <c r="C1" s="143"/>
      <c r="K1" s="145"/>
    </row>
    <row r="2" spans="1:11" ht="45" customHeight="1">
      <c r="A2" s="141" t="s">
        <v>646</v>
      </c>
      <c r="B2" s="142"/>
      <c r="C2" s="143"/>
      <c r="K2" s="147"/>
    </row>
    <row r="3" spans="1:3" ht="45" customHeight="1">
      <c r="A3" s="141" t="s">
        <v>647</v>
      </c>
      <c r="B3" s="142"/>
      <c r="C3" s="143"/>
    </row>
    <row r="4" spans="1:3" ht="45" customHeight="1">
      <c r="A4" s="141" t="s">
        <v>665</v>
      </c>
      <c r="B4" s="142"/>
      <c r="C4" s="143"/>
    </row>
    <row r="5" spans="2:3" ht="18" customHeight="1">
      <c r="B5" s="148"/>
      <c r="C5" s="148"/>
    </row>
    <row r="6" spans="2:3" ht="24.75" customHeight="1">
      <c r="B6" s="148"/>
      <c r="C6" s="148"/>
    </row>
    <row r="7" spans="1:11" ht="60" customHeight="1">
      <c r="A7" s="316" t="s">
        <v>969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</row>
    <row r="8" spans="1:18" ht="24.75" customHeight="1">
      <c r="A8" s="211"/>
      <c r="B8" s="212"/>
      <c r="C8" s="212"/>
      <c r="D8" s="213"/>
      <c r="E8" s="213"/>
      <c r="F8" s="213"/>
      <c r="G8" s="213"/>
      <c r="H8" s="211"/>
      <c r="I8" s="211"/>
      <c r="J8" s="211"/>
      <c r="K8" s="211"/>
      <c r="L8" s="211"/>
      <c r="M8" s="211"/>
      <c r="N8" s="211"/>
      <c r="O8" s="211"/>
      <c r="P8" s="214"/>
      <c r="Q8" s="214"/>
      <c r="R8" s="211"/>
    </row>
    <row r="9" spans="1:11" ht="46.5" customHeight="1">
      <c r="A9" s="149"/>
      <c r="B9" s="150" t="s">
        <v>70</v>
      </c>
      <c r="C9" s="151"/>
      <c r="D9" s="152"/>
      <c r="E9" s="152"/>
      <c r="F9" s="152"/>
      <c r="G9" s="153"/>
      <c r="H9" s="154"/>
      <c r="I9" s="149"/>
      <c r="J9" s="149"/>
      <c r="K9" s="149"/>
    </row>
    <row r="10" spans="1:11" ht="6" customHeight="1">
      <c r="A10" s="149"/>
      <c r="B10" s="155"/>
      <c r="C10" s="156"/>
      <c r="D10" s="152"/>
      <c r="E10" s="152"/>
      <c r="F10" s="152"/>
      <c r="G10" s="152"/>
      <c r="H10" s="149"/>
      <c r="I10" s="149"/>
      <c r="J10" s="149"/>
      <c r="K10" s="149"/>
    </row>
    <row r="11" spans="1:11" ht="46.5" customHeight="1">
      <c r="A11" s="149"/>
      <c r="B11" s="209"/>
      <c r="C11" s="151"/>
      <c r="D11" s="157"/>
      <c r="E11" s="157"/>
      <c r="F11" s="158"/>
      <c r="G11" s="158"/>
      <c r="H11" s="149"/>
      <c r="I11" s="149"/>
      <c r="J11" s="159"/>
      <c r="K11" s="149"/>
    </row>
    <row r="12" spans="1:11" ht="54.75" customHeight="1" thickBot="1">
      <c r="A12" s="149"/>
      <c r="B12" s="210" t="str">
        <f>+'De Para Anss '!A6</f>
        <v>Posição: ABRIL 2003(Atualizado até 30.04.2003)</v>
      </c>
      <c r="C12" s="160"/>
      <c r="D12" s="161"/>
      <c r="E12" s="161"/>
      <c r="F12" s="162"/>
      <c r="G12" s="162"/>
      <c r="H12" s="163"/>
      <c r="I12" s="149"/>
      <c r="J12" s="149"/>
      <c r="K12" s="164" t="s">
        <v>137</v>
      </c>
    </row>
    <row r="13" spans="1:11" ht="60" customHeight="1" thickBot="1">
      <c r="A13" s="165"/>
      <c r="B13" s="319" t="s">
        <v>696</v>
      </c>
      <c r="C13" s="166" t="s">
        <v>690</v>
      </c>
      <c r="D13" s="317" t="s">
        <v>306</v>
      </c>
      <c r="E13" s="318"/>
      <c r="F13" s="318"/>
      <c r="G13" s="318"/>
      <c r="H13" s="318"/>
      <c r="I13" s="167" t="s">
        <v>71</v>
      </c>
      <c r="J13" s="167" t="s">
        <v>71</v>
      </c>
      <c r="K13" s="168" t="s">
        <v>71</v>
      </c>
    </row>
    <row r="14" spans="1:11" ht="60" customHeight="1" thickBot="1">
      <c r="A14" s="169"/>
      <c r="B14" s="320"/>
      <c r="C14" s="170">
        <v>2002</v>
      </c>
      <c r="D14" s="171" t="s">
        <v>304</v>
      </c>
      <c r="E14" s="170" t="s">
        <v>211</v>
      </c>
      <c r="F14" s="170" t="s">
        <v>212</v>
      </c>
      <c r="G14" s="170" t="s">
        <v>220</v>
      </c>
      <c r="H14" s="171" t="s">
        <v>72</v>
      </c>
      <c r="I14" s="172" t="s">
        <v>73</v>
      </c>
      <c r="J14" s="172" t="s">
        <v>74</v>
      </c>
      <c r="K14" s="171" t="s">
        <v>213</v>
      </c>
    </row>
    <row r="15" spans="1:11" ht="7.5" customHeight="1">
      <c r="A15" s="173"/>
      <c r="B15" s="174"/>
      <c r="C15" s="175"/>
      <c r="D15" s="176"/>
      <c r="E15" s="176"/>
      <c r="F15" s="176"/>
      <c r="G15" s="174"/>
      <c r="H15" s="174"/>
      <c r="I15" s="174"/>
      <c r="J15" s="174"/>
      <c r="K15" s="177"/>
    </row>
    <row r="16" spans="1:16" ht="64.5" customHeight="1">
      <c r="A16" s="278">
        <v>1</v>
      </c>
      <c r="B16" s="272" t="s">
        <v>75</v>
      </c>
      <c r="C16" s="273">
        <f aca="true" t="shared" si="0" ref="C16:H16">SUM(C17:C19)</f>
        <v>5837320261</v>
      </c>
      <c r="D16" s="273">
        <f t="shared" si="0"/>
        <v>5939113410</v>
      </c>
      <c r="E16" s="273">
        <f t="shared" si="0"/>
        <v>2096819709.3200002</v>
      </c>
      <c r="F16" s="273">
        <f t="shared" si="0"/>
        <v>1801550972.2999997</v>
      </c>
      <c r="G16" s="273">
        <f t="shared" si="0"/>
        <v>295268737.02000004</v>
      </c>
      <c r="H16" s="273">
        <f t="shared" si="0"/>
        <v>3842293700.68</v>
      </c>
      <c r="I16" s="279">
        <f>E16/D16%</f>
        <v>35.305264684615615</v>
      </c>
      <c r="J16" s="279">
        <f>F16/D16%</f>
        <v>30.333668477632248</v>
      </c>
      <c r="K16" s="280">
        <f>H16/D16%</f>
        <v>64.69473531538438</v>
      </c>
      <c r="L16" s="179"/>
      <c r="P16" s="180"/>
    </row>
    <row r="17" spans="1:16" ht="60" customHeight="1">
      <c r="A17" s="181">
        <v>2</v>
      </c>
      <c r="B17" s="182" t="s">
        <v>76</v>
      </c>
      <c r="C17" s="183">
        <v>2973924597</v>
      </c>
      <c r="D17" s="183">
        <v>3124752104</v>
      </c>
      <c r="E17" s="183">
        <v>1176461476.89</v>
      </c>
      <c r="F17" s="183">
        <v>933543068.6299999</v>
      </c>
      <c r="G17" s="183">
        <v>242918408.26000005</v>
      </c>
      <c r="H17" s="183">
        <f>'De Para Anss '!M15-'De Para Anss '!M17+'De Para Anvs'!M16-'De Para Anvs'!M17+'De Para Fiocruz'!M14-'De Para Fiocruz'!M15+'De Para Funasa'!N16-'De Para Funasa'!N17+'De Para Fundo'!M16-'De Para Fundo'!M17+'De Para GHC'!M19</f>
        <v>1948290627.1099997</v>
      </c>
      <c r="I17" s="184">
        <f>E17/D17%</f>
        <v>37.64975389196506</v>
      </c>
      <c r="J17" s="184">
        <f>F17/D17%</f>
        <v>29.87574814126759</v>
      </c>
      <c r="K17" s="185">
        <f>H17/D17%</f>
        <v>62.35024610803493</v>
      </c>
      <c r="L17" s="179"/>
      <c r="P17" s="180"/>
    </row>
    <row r="18" spans="1:16" ht="60" customHeight="1">
      <c r="A18" s="181">
        <v>3</v>
      </c>
      <c r="B18" s="182" t="s">
        <v>77</v>
      </c>
      <c r="C18" s="183">
        <v>2492959309</v>
      </c>
      <c r="D18" s="183">
        <v>2300168358</v>
      </c>
      <c r="E18" s="183">
        <v>779674909.83</v>
      </c>
      <c r="F18" s="183">
        <v>727324581.07</v>
      </c>
      <c r="G18" s="183">
        <v>52350328.75999999</v>
      </c>
      <c r="H18" s="183">
        <f>D18-E18</f>
        <v>1520493448.17</v>
      </c>
      <c r="I18" s="184">
        <f>E18/D18%</f>
        <v>33.89642793399387</v>
      </c>
      <c r="J18" s="184">
        <f>F18/D18%</f>
        <v>31.620493279996687</v>
      </c>
      <c r="K18" s="185">
        <f>H18/D18%</f>
        <v>66.10357206600614</v>
      </c>
      <c r="L18" s="179"/>
      <c r="P18" s="180"/>
    </row>
    <row r="19" spans="1:17" ht="60" customHeight="1">
      <c r="A19" s="178">
        <v>4</v>
      </c>
      <c r="B19" s="182" t="s">
        <v>78</v>
      </c>
      <c r="C19" s="183">
        <v>370436355</v>
      </c>
      <c r="D19" s="183">
        <v>514192948</v>
      </c>
      <c r="E19" s="183">
        <v>140683322.6</v>
      </c>
      <c r="F19" s="183">
        <v>140683322.6</v>
      </c>
      <c r="G19" s="183">
        <v>0</v>
      </c>
      <c r="H19" s="183">
        <f>D19-E19</f>
        <v>373509625.4</v>
      </c>
      <c r="I19" s="184">
        <f>E19/D19%</f>
        <v>27.360025676587068</v>
      </c>
      <c r="J19" s="184">
        <f>F19/D19%</f>
        <v>27.360025676587068</v>
      </c>
      <c r="K19" s="185">
        <f>H19/D19%</f>
        <v>72.63997432341291</v>
      </c>
      <c r="L19" s="179"/>
      <c r="P19" s="180"/>
      <c r="Q19" s="154"/>
    </row>
    <row r="20" spans="1:16" ht="64.5" customHeight="1">
      <c r="A20" s="278">
        <v>5</v>
      </c>
      <c r="B20" s="274" t="s">
        <v>79</v>
      </c>
      <c r="C20" s="273">
        <f aca="true" t="shared" si="1" ref="C20:H20">SUM(C21:C52)</f>
        <v>20019223089</v>
      </c>
      <c r="D20" s="273">
        <f t="shared" si="1"/>
        <v>22631852946</v>
      </c>
      <c r="E20" s="273">
        <f t="shared" si="1"/>
        <v>7205974993.879999</v>
      </c>
      <c r="F20" s="273">
        <f t="shared" si="1"/>
        <v>5788542936.450001</v>
      </c>
      <c r="G20" s="273">
        <f t="shared" si="1"/>
        <v>1417432057.4299998</v>
      </c>
      <c r="H20" s="273">
        <f t="shared" si="1"/>
        <v>15425877952.12</v>
      </c>
      <c r="I20" s="279">
        <f aca="true" t="shared" si="2" ref="I20:I84">E20/D20%</f>
        <v>31.839969140280214</v>
      </c>
      <c r="J20" s="279">
        <f aca="true" t="shared" si="3" ref="J20:J84">F20/D20%</f>
        <v>25.576973084181688</v>
      </c>
      <c r="K20" s="280">
        <f aca="true" t="shared" si="4" ref="K20:K84">H20/D20%</f>
        <v>68.16003085971978</v>
      </c>
      <c r="L20" s="179"/>
      <c r="P20" s="180"/>
    </row>
    <row r="21" spans="1:16" ht="60" customHeight="1">
      <c r="A21" s="181">
        <v>6</v>
      </c>
      <c r="B21" s="182" t="s">
        <v>667</v>
      </c>
      <c r="C21" s="183">
        <v>101745582</v>
      </c>
      <c r="D21" s="183">
        <v>5308700</v>
      </c>
      <c r="E21" s="183">
        <v>85929</v>
      </c>
      <c r="F21" s="183">
        <v>0</v>
      </c>
      <c r="G21" s="183">
        <v>85929</v>
      </c>
      <c r="H21" s="183">
        <f aca="true" t="shared" si="5" ref="H21:H52">D21-E21</f>
        <v>5222771</v>
      </c>
      <c r="I21" s="184">
        <f t="shared" si="2"/>
        <v>1.6186448659747208</v>
      </c>
      <c r="J21" s="184">
        <f t="shared" si="3"/>
        <v>0</v>
      </c>
      <c r="K21" s="185">
        <f t="shared" si="4"/>
        <v>98.38135513402528</v>
      </c>
      <c r="L21" s="179"/>
      <c r="P21" s="180"/>
    </row>
    <row r="22" spans="1:16" ht="60" customHeight="1">
      <c r="A22" s="181">
        <v>7</v>
      </c>
      <c r="B22" s="182" t="s">
        <v>668</v>
      </c>
      <c r="C22" s="183">
        <v>151999968</v>
      </c>
      <c r="D22" s="183">
        <v>360000000</v>
      </c>
      <c r="E22" s="183">
        <v>96783210.74</v>
      </c>
      <c r="F22" s="183">
        <v>96242083.43</v>
      </c>
      <c r="G22" s="183">
        <v>541127.3099999875</v>
      </c>
      <c r="H22" s="183">
        <f t="shared" si="5"/>
        <v>263216789.26</v>
      </c>
      <c r="I22" s="184">
        <f t="shared" si="2"/>
        <v>26.884225205555556</v>
      </c>
      <c r="J22" s="184">
        <f t="shared" si="3"/>
        <v>26.73391206388889</v>
      </c>
      <c r="K22" s="185">
        <f t="shared" si="4"/>
        <v>73.11577479444445</v>
      </c>
      <c r="L22" s="179"/>
      <c r="P22" s="180"/>
    </row>
    <row r="23" spans="1:16" ht="60" customHeight="1">
      <c r="A23" s="178">
        <v>8</v>
      </c>
      <c r="B23" s="182" t="s">
        <v>669</v>
      </c>
      <c r="C23" s="183">
        <v>127376286</v>
      </c>
      <c r="D23" s="183">
        <v>114357000</v>
      </c>
      <c r="E23" s="183">
        <v>33794169.05</v>
      </c>
      <c r="F23" s="183">
        <v>25394374.95</v>
      </c>
      <c r="G23" s="183">
        <v>8399794.099999998</v>
      </c>
      <c r="H23" s="183">
        <f t="shared" si="5"/>
        <v>80562830.95</v>
      </c>
      <c r="I23" s="184">
        <f t="shared" si="2"/>
        <v>29.551465192336277</v>
      </c>
      <c r="J23" s="184">
        <f t="shared" si="3"/>
        <v>22.206226947191688</v>
      </c>
      <c r="K23" s="185">
        <f t="shared" si="4"/>
        <v>70.44853480766372</v>
      </c>
      <c r="L23" s="179"/>
      <c r="P23" s="180"/>
    </row>
    <row r="24" spans="1:16" ht="60" customHeight="1">
      <c r="A24" s="181">
        <v>9</v>
      </c>
      <c r="B24" s="182" t="s">
        <v>670</v>
      </c>
      <c r="C24" s="183">
        <v>197704224</v>
      </c>
      <c r="D24" s="183">
        <v>191450000</v>
      </c>
      <c r="E24" s="183">
        <v>54878000.82</v>
      </c>
      <c r="F24" s="183">
        <v>40538584.480000004</v>
      </c>
      <c r="G24" s="183">
        <v>14339416.339999996</v>
      </c>
      <c r="H24" s="183">
        <f t="shared" si="5"/>
        <v>136571999.18</v>
      </c>
      <c r="I24" s="184">
        <f t="shared" si="2"/>
        <v>28.66440366675372</v>
      </c>
      <c r="J24" s="184">
        <f t="shared" si="3"/>
        <v>21.174502209454168</v>
      </c>
      <c r="K24" s="185">
        <f t="shared" si="4"/>
        <v>71.33559633324629</v>
      </c>
      <c r="L24" s="179"/>
      <c r="P24" s="180"/>
    </row>
    <row r="25" spans="1:16" ht="60" customHeight="1">
      <c r="A25" s="181">
        <v>10</v>
      </c>
      <c r="B25" s="182" t="s">
        <v>671</v>
      </c>
      <c r="C25" s="183">
        <v>83454987</v>
      </c>
      <c r="D25" s="183">
        <v>78896000</v>
      </c>
      <c r="E25" s="183">
        <v>22377614.57</v>
      </c>
      <c r="F25" s="183">
        <v>18183563.84</v>
      </c>
      <c r="G25" s="183">
        <v>4194050.73</v>
      </c>
      <c r="H25" s="183">
        <f t="shared" si="5"/>
        <v>56518385.43</v>
      </c>
      <c r="I25" s="184">
        <f t="shared" si="2"/>
        <v>28.363433596126548</v>
      </c>
      <c r="J25" s="184">
        <f t="shared" si="3"/>
        <v>23.047510444128978</v>
      </c>
      <c r="K25" s="185">
        <f t="shared" si="4"/>
        <v>71.63656640387346</v>
      </c>
      <c r="L25" s="179"/>
      <c r="P25" s="180"/>
    </row>
    <row r="26" spans="1:16" ht="60" customHeight="1">
      <c r="A26" s="181">
        <v>11</v>
      </c>
      <c r="B26" s="182" t="s">
        <v>672</v>
      </c>
      <c r="C26" s="183">
        <v>245000000</v>
      </c>
      <c r="D26" s="183">
        <v>245000000</v>
      </c>
      <c r="E26" s="183">
        <v>66488885</v>
      </c>
      <c r="F26" s="183">
        <v>66488885</v>
      </c>
      <c r="G26" s="183">
        <v>0</v>
      </c>
      <c r="H26" s="183">
        <f t="shared" si="5"/>
        <v>178511115</v>
      </c>
      <c r="I26" s="184">
        <f t="shared" si="2"/>
        <v>27.138320408163267</v>
      </c>
      <c r="J26" s="184">
        <f t="shared" si="3"/>
        <v>27.138320408163267</v>
      </c>
      <c r="K26" s="185">
        <f t="shared" si="4"/>
        <v>72.86167959183673</v>
      </c>
      <c r="L26" s="179"/>
      <c r="P26" s="180"/>
    </row>
    <row r="27" spans="1:16" ht="60" customHeight="1">
      <c r="A27" s="181">
        <v>12</v>
      </c>
      <c r="B27" s="182" t="s">
        <v>673</v>
      </c>
      <c r="C27" s="183">
        <v>88421239</v>
      </c>
      <c r="D27" s="183">
        <v>69950000</v>
      </c>
      <c r="E27" s="183">
        <v>11184389.71</v>
      </c>
      <c r="F27" s="183">
        <v>5931155.239999999</v>
      </c>
      <c r="G27" s="183">
        <v>5253234.47</v>
      </c>
      <c r="H27" s="183">
        <f t="shared" si="5"/>
        <v>58765610.29</v>
      </c>
      <c r="I27" s="184">
        <f t="shared" si="2"/>
        <v>15.989120385989994</v>
      </c>
      <c r="J27" s="184">
        <f t="shared" si="3"/>
        <v>8.479135439599712</v>
      </c>
      <c r="K27" s="185">
        <f t="shared" si="4"/>
        <v>84.01087961401001</v>
      </c>
      <c r="L27" s="179"/>
      <c r="P27" s="180"/>
    </row>
    <row r="28" spans="1:16" ht="60" customHeight="1">
      <c r="A28" s="178">
        <v>13</v>
      </c>
      <c r="B28" s="182" t="s">
        <v>232</v>
      </c>
      <c r="C28" s="183">
        <v>24719383</v>
      </c>
      <c r="D28" s="183">
        <v>22436000</v>
      </c>
      <c r="E28" s="183">
        <v>6474160.38</v>
      </c>
      <c r="F28" s="183">
        <v>3526797.9</v>
      </c>
      <c r="G28" s="183">
        <v>2947362.48</v>
      </c>
      <c r="H28" s="183">
        <f t="shared" si="5"/>
        <v>15961839.620000001</v>
      </c>
      <c r="I28" s="184">
        <f t="shared" si="2"/>
        <v>28.856125779996432</v>
      </c>
      <c r="J28" s="184">
        <f t="shared" si="3"/>
        <v>15.719370208593332</v>
      </c>
      <c r="K28" s="185">
        <f t="shared" si="4"/>
        <v>71.14387422000357</v>
      </c>
      <c r="L28" s="179"/>
      <c r="P28" s="180"/>
    </row>
    <row r="29" spans="1:16" ht="60" customHeight="1">
      <c r="A29" s="181">
        <v>14</v>
      </c>
      <c r="B29" s="182" t="s">
        <v>233</v>
      </c>
      <c r="C29" s="183">
        <v>26318603</v>
      </c>
      <c r="D29" s="183">
        <v>26651400</v>
      </c>
      <c r="E29" s="183">
        <v>0</v>
      </c>
      <c r="F29" s="183">
        <v>0</v>
      </c>
      <c r="G29" s="183">
        <v>0</v>
      </c>
      <c r="H29" s="183">
        <f t="shared" si="5"/>
        <v>26651400</v>
      </c>
      <c r="I29" s="184">
        <f t="shared" si="2"/>
        <v>0</v>
      </c>
      <c r="J29" s="184">
        <f t="shared" si="3"/>
        <v>0</v>
      </c>
      <c r="K29" s="185">
        <f t="shared" si="4"/>
        <v>100</v>
      </c>
      <c r="L29" s="179"/>
      <c r="P29" s="180"/>
    </row>
    <row r="30" spans="1:16" ht="60" customHeight="1">
      <c r="A30" s="181">
        <v>15</v>
      </c>
      <c r="B30" s="182" t="s">
        <v>234</v>
      </c>
      <c r="C30" s="183">
        <v>551588533</v>
      </c>
      <c r="D30" s="183">
        <v>615000000</v>
      </c>
      <c r="E30" s="183">
        <v>178857052.82999998</v>
      </c>
      <c r="F30" s="183">
        <v>175946193.99999997</v>
      </c>
      <c r="G30" s="183">
        <v>2910858.830000013</v>
      </c>
      <c r="H30" s="183">
        <f t="shared" si="5"/>
        <v>436142947.17</v>
      </c>
      <c r="I30" s="184">
        <f t="shared" si="2"/>
        <v>29.082447614634145</v>
      </c>
      <c r="J30" s="184">
        <f t="shared" si="3"/>
        <v>28.60913723577235</v>
      </c>
      <c r="K30" s="185">
        <f t="shared" si="4"/>
        <v>70.91755238536585</v>
      </c>
      <c r="L30" s="179"/>
      <c r="P30" s="180"/>
    </row>
    <row r="31" spans="1:16" ht="60" customHeight="1">
      <c r="A31" s="178">
        <v>16</v>
      </c>
      <c r="B31" s="182" t="s">
        <v>455</v>
      </c>
      <c r="C31" s="183">
        <v>76762259</v>
      </c>
      <c r="D31" s="183">
        <v>71717400</v>
      </c>
      <c r="E31" s="183">
        <v>7933557.36</v>
      </c>
      <c r="F31" s="183">
        <v>5488802.49</v>
      </c>
      <c r="G31" s="183">
        <v>2444754.87</v>
      </c>
      <c r="H31" s="183">
        <f t="shared" si="5"/>
        <v>63783842.64</v>
      </c>
      <c r="I31" s="184">
        <f t="shared" si="2"/>
        <v>11.06224899396799</v>
      </c>
      <c r="J31" s="184">
        <f t="shared" si="3"/>
        <v>7.653376293619122</v>
      </c>
      <c r="K31" s="185">
        <f t="shared" si="4"/>
        <v>88.93775100603202</v>
      </c>
      <c r="L31" s="179"/>
      <c r="P31" s="180"/>
    </row>
    <row r="32" spans="1:16" ht="60" customHeight="1">
      <c r="A32" s="181">
        <v>17</v>
      </c>
      <c r="B32" s="182" t="s">
        <v>456</v>
      </c>
      <c r="C32" s="183">
        <v>128924923</v>
      </c>
      <c r="D32" s="183">
        <v>175520315</v>
      </c>
      <c r="E32" s="183">
        <v>19031985.24</v>
      </c>
      <c r="F32" s="183">
        <v>13198735.1</v>
      </c>
      <c r="G32" s="183">
        <v>5833250.139999999</v>
      </c>
      <c r="H32" s="183">
        <f t="shared" si="5"/>
        <v>156488329.76</v>
      </c>
      <c r="I32" s="184">
        <f t="shared" si="2"/>
        <v>10.843180881939507</v>
      </c>
      <c r="J32" s="184">
        <f t="shared" si="3"/>
        <v>7.519776329024934</v>
      </c>
      <c r="K32" s="185">
        <f t="shared" si="4"/>
        <v>89.1568191180605</v>
      </c>
      <c r="L32" s="179"/>
      <c r="P32" s="180"/>
    </row>
    <row r="33" spans="1:16" ht="60" customHeight="1">
      <c r="A33" s="181">
        <v>18</v>
      </c>
      <c r="B33" s="182" t="s">
        <v>457</v>
      </c>
      <c r="C33" s="183">
        <v>64885441</v>
      </c>
      <c r="D33" s="183">
        <v>63006084</v>
      </c>
      <c r="E33" s="183">
        <v>4251970.92</v>
      </c>
      <c r="F33" s="183">
        <v>4251970.92</v>
      </c>
      <c r="G33" s="183">
        <v>0</v>
      </c>
      <c r="H33" s="183">
        <f t="shared" si="5"/>
        <v>58754113.08</v>
      </c>
      <c r="I33" s="184">
        <f t="shared" si="2"/>
        <v>6.7485084773718045</v>
      </c>
      <c r="J33" s="184">
        <f t="shared" si="3"/>
        <v>6.7485084773718045</v>
      </c>
      <c r="K33" s="185">
        <f t="shared" si="4"/>
        <v>93.2514915226282</v>
      </c>
      <c r="L33" s="179"/>
      <c r="P33" s="180"/>
    </row>
    <row r="34" spans="1:16" ht="60" customHeight="1">
      <c r="A34" s="178">
        <v>19</v>
      </c>
      <c r="B34" s="182" t="s">
        <v>458</v>
      </c>
      <c r="C34" s="183">
        <v>164899105</v>
      </c>
      <c r="D34" s="183">
        <v>90000000</v>
      </c>
      <c r="E34" s="183">
        <v>64971938.08</v>
      </c>
      <c r="F34" s="183">
        <v>20923318.61</v>
      </c>
      <c r="G34" s="183">
        <v>44048619.47</v>
      </c>
      <c r="H34" s="183">
        <f t="shared" si="5"/>
        <v>25028061.92</v>
      </c>
      <c r="I34" s="184">
        <f t="shared" si="2"/>
        <v>72.1910423111111</v>
      </c>
      <c r="J34" s="184">
        <f t="shared" si="3"/>
        <v>23.248131788888887</v>
      </c>
      <c r="K34" s="185">
        <f t="shared" si="4"/>
        <v>27.808957688888892</v>
      </c>
      <c r="L34" s="179"/>
      <c r="P34" s="180"/>
    </row>
    <row r="35" spans="1:16" ht="60" customHeight="1">
      <c r="A35" s="181">
        <v>20</v>
      </c>
      <c r="B35" s="186" t="s">
        <v>459</v>
      </c>
      <c r="C35" s="183">
        <v>183236408</v>
      </c>
      <c r="D35" s="183">
        <v>119770000</v>
      </c>
      <c r="E35" s="183">
        <v>22404262.66</v>
      </c>
      <c r="F35" s="183">
        <v>5924513.41</v>
      </c>
      <c r="G35" s="183">
        <v>16479749.25</v>
      </c>
      <c r="H35" s="183">
        <f t="shared" si="5"/>
        <v>97365737.34</v>
      </c>
      <c r="I35" s="184">
        <f t="shared" si="2"/>
        <v>18.706072188361027</v>
      </c>
      <c r="J35" s="184">
        <f t="shared" si="3"/>
        <v>4.946575444602154</v>
      </c>
      <c r="K35" s="185">
        <f t="shared" si="4"/>
        <v>81.29392781163898</v>
      </c>
      <c r="L35" s="179"/>
      <c r="P35" s="180"/>
    </row>
    <row r="36" spans="1:16" ht="60" customHeight="1">
      <c r="A36" s="181">
        <v>21</v>
      </c>
      <c r="B36" s="186" t="s">
        <v>460</v>
      </c>
      <c r="C36" s="183">
        <v>8013000</v>
      </c>
      <c r="D36" s="183">
        <v>4200000</v>
      </c>
      <c r="E36" s="183">
        <v>0</v>
      </c>
      <c r="F36" s="183">
        <v>0</v>
      </c>
      <c r="G36" s="183">
        <v>0</v>
      </c>
      <c r="H36" s="183">
        <f t="shared" si="5"/>
        <v>4200000</v>
      </c>
      <c r="I36" s="184">
        <f t="shared" si="2"/>
        <v>0</v>
      </c>
      <c r="J36" s="184">
        <f t="shared" si="3"/>
        <v>0</v>
      </c>
      <c r="K36" s="185">
        <f t="shared" si="4"/>
        <v>100</v>
      </c>
      <c r="L36" s="179"/>
      <c r="P36" s="180"/>
    </row>
    <row r="37" spans="1:16" ht="60" customHeight="1">
      <c r="A37" s="178">
        <v>22</v>
      </c>
      <c r="B37" s="182" t="s">
        <v>461</v>
      </c>
      <c r="C37" s="183">
        <v>11757971490</v>
      </c>
      <c r="D37" s="183">
        <v>13436649155</v>
      </c>
      <c r="E37" s="183">
        <v>4599398151.64</v>
      </c>
      <c r="F37" s="183">
        <v>3764207280.9500003</v>
      </c>
      <c r="G37" s="183">
        <v>835190870.69</v>
      </c>
      <c r="H37" s="183">
        <f t="shared" si="5"/>
        <v>8837251003.36</v>
      </c>
      <c r="I37" s="184">
        <f t="shared" si="2"/>
        <v>34.230246682659626</v>
      </c>
      <c r="J37" s="184">
        <f t="shared" si="3"/>
        <v>28.014479186942793</v>
      </c>
      <c r="K37" s="185">
        <f t="shared" si="4"/>
        <v>65.76975331734037</v>
      </c>
      <c r="L37" s="179"/>
      <c r="P37" s="180"/>
    </row>
    <row r="38" spans="1:16" ht="60" customHeight="1">
      <c r="A38" s="178">
        <v>23</v>
      </c>
      <c r="B38" s="182" t="s">
        <v>754</v>
      </c>
      <c r="C38" s="183">
        <v>449530000</v>
      </c>
      <c r="D38" s="183">
        <v>516000000</v>
      </c>
      <c r="E38" s="183">
        <v>153251149.65999997</v>
      </c>
      <c r="F38" s="183">
        <v>148222846.92999998</v>
      </c>
      <c r="G38" s="183">
        <v>5028302.729999989</v>
      </c>
      <c r="H38" s="183">
        <f>'De Para Fundo'!M159</f>
        <v>362748850.34000003</v>
      </c>
      <c r="I38" s="184">
        <f>E38/D38%</f>
        <v>29.69983520542635</v>
      </c>
      <c r="J38" s="184">
        <f>F38/D38%</f>
        <v>28.72535793217054</v>
      </c>
      <c r="K38" s="185">
        <f>H38/D38%</f>
        <v>70.30016479457365</v>
      </c>
      <c r="L38" s="179"/>
      <c r="P38" s="180"/>
    </row>
    <row r="39" spans="1:16" ht="60" customHeight="1">
      <c r="A39" s="181">
        <v>24</v>
      </c>
      <c r="B39" s="182" t="s">
        <v>462</v>
      </c>
      <c r="C39" s="183">
        <v>1864309709</v>
      </c>
      <c r="D39" s="183">
        <v>2000000000</v>
      </c>
      <c r="E39" s="183">
        <v>572394774.51</v>
      </c>
      <c r="F39" s="183">
        <v>571394203.1999999</v>
      </c>
      <c r="G39" s="183">
        <v>1000571.310000062</v>
      </c>
      <c r="H39" s="183">
        <f t="shared" si="5"/>
        <v>1427605225.49</v>
      </c>
      <c r="I39" s="184">
        <f t="shared" si="2"/>
        <v>28.6197387255</v>
      </c>
      <c r="J39" s="184">
        <f t="shared" si="3"/>
        <v>28.569710159999996</v>
      </c>
      <c r="K39" s="185">
        <f t="shared" si="4"/>
        <v>71.3802612745</v>
      </c>
      <c r="L39" s="179"/>
      <c r="P39" s="180"/>
    </row>
    <row r="40" spans="1:16" ht="60" customHeight="1">
      <c r="A40" s="181">
        <v>25</v>
      </c>
      <c r="B40" s="182" t="s">
        <v>24</v>
      </c>
      <c r="C40" s="183">
        <v>1318012554</v>
      </c>
      <c r="D40" s="183">
        <v>1680000000</v>
      </c>
      <c r="E40" s="183">
        <v>520544138.0199999</v>
      </c>
      <c r="F40" s="183">
        <v>425293820.0500001</v>
      </c>
      <c r="G40" s="183">
        <v>95250317.96999985</v>
      </c>
      <c r="H40" s="183">
        <f t="shared" si="5"/>
        <v>1159455861.98</v>
      </c>
      <c r="I40" s="184">
        <f t="shared" si="2"/>
        <v>30.98477012023809</v>
      </c>
      <c r="J40" s="184">
        <f t="shared" si="3"/>
        <v>25.315108336309528</v>
      </c>
      <c r="K40" s="185">
        <f t="shared" si="4"/>
        <v>69.0152298797619</v>
      </c>
      <c r="L40" s="179"/>
      <c r="P40" s="180"/>
    </row>
    <row r="41" spans="1:16" ht="60" customHeight="1">
      <c r="A41" s="181">
        <v>26</v>
      </c>
      <c r="B41" s="182" t="s">
        <v>755</v>
      </c>
      <c r="C41" s="183">
        <v>0</v>
      </c>
      <c r="D41" s="183">
        <v>50000000</v>
      </c>
      <c r="E41" s="183">
        <v>25624466.93</v>
      </c>
      <c r="F41" s="183">
        <v>0</v>
      </c>
      <c r="G41" s="183">
        <v>25624466.93</v>
      </c>
      <c r="H41" s="183">
        <f>'De Para Fundo'!M166</f>
        <v>24375533.07</v>
      </c>
      <c r="I41" s="184">
        <f>E41/D41%</f>
        <v>51.24893386</v>
      </c>
      <c r="J41" s="184">
        <f>F41/D41%</f>
        <v>0</v>
      </c>
      <c r="K41" s="185">
        <f>H41/D41%</f>
        <v>48.75106614</v>
      </c>
      <c r="L41" s="179"/>
      <c r="P41" s="180"/>
    </row>
    <row r="42" spans="1:16" ht="60" customHeight="1">
      <c r="A42" s="178">
        <v>27</v>
      </c>
      <c r="B42" s="182" t="s">
        <v>463</v>
      </c>
      <c r="C42" s="183">
        <v>4195524</v>
      </c>
      <c r="D42" s="183">
        <v>8910000</v>
      </c>
      <c r="E42" s="183">
        <v>0</v>
      </c>
      <c r="F42" s="183">
        <v>0</v>
      </c>
      <c r="G42" s="183">
        <v>0</v>
      </c>
      <c r="H42" s="183">
        <f t="shared" si="5"/>
        <v>8910000</v>
      </c>
      <c r="I42" s="184">
        <f t="shared" si="2"/>
        <v>0</v>
      </c>
      <c r="J42" s="184">
        <f t="shared" si="3"/>
        <v>0</v>
      </c>
      <c r="K42" s="185">
        <f t="shared" si="4"/>
        <v>100</v>
      </c>
      <c r="L42" s="179"/>
      <c r="P42" s="180"/>
    </row>
    <row r="43" spans="1:16" ht="60" customHeight="1">
      <c r="A43" s="181">
        <v>28</v>
      </c>
      <c r="B43" s="182" t="s">
        <v>464</v>
      </c>
      <c r="C43" s="183">
        <v>75101372</v>
      </c>
      <c r="D43" s="183">
        <v>81320000</v>
      </c>
      <c r="E43" s="183">
        <v>28974890.779999997</v>
      </c>
      <c r="F43" s="183">
        <v>28214247.389999997</v>
      </c>
      <c r="G43" s="183">
        <v>760643.3900000006</v>
      </c>
      <c r="H43" s="183">
        <f t="shared" si="5"/>
        <v>52345109.22</v>
      </c>
      <c r="I43" s="184">
        <f t="shared" si="2"/>
        <v>35.63070681259222</v>
      </c>
      <c r="J43" s="184">
        <f t="shared" si="3"/>
        <v>34.69533619035907</v>
      </c>
      <c r="K43" s="185">
        <f t="shared" si="4"/>
        <v>64.36929318740778</v>
      </c>
      <c r="L43" s="179"/>
      <c r="P43" s="180"/>
    </row>
    <row r="44" spans="1:16" ht="60" customHeight="1">
      <c r="A44" s="181">
        <v>29</v>
      </c>
      <c r="B44" s="182" t="s">
        <v>465</v>
      </c>
      <c r="C44" s="183">
        <v>165588691</v>
      </c>
      <c r="D44" s="183">
        <v>176800000</v>
      </c>
      <c r="E44" s="183">
        <v>53093291</v>
      </c>
      <c r="F44" s="183">
        <v>53093265.209999986</v>
      </c>
      <c r="G44" s="183">
        <v>25.79000001400709</v>
      </c>
      <c r="H44" s="183">
        <f t="shared" si="5"/>
        <v>123706709</v>
      </c>
      <c r="I44" s="184">
        <f t="shared" si="2"/>
        <v>30.030141968325793</v>
      </c>
      <c r="J44" s="184">
        <f t="shared" si="3"/>
        <v>30.03012738122171</v>
      </c>
      <c r="K44" s="185">
        <f t="shared" si="4"/>
        <v>69.9698580316742</v>
      </c>
      <c r="L44" s="179"/>
      <c r="P44" s="180"/>
    </row>
    <row r="45" spans="1:16" ht="60" customHeight="1">
      <c r="A45" s="178">
        <v>30</v>
      </c>
      <c r="B45" s="182" t="s">
        <v>466</v>
      </c>
      <c r="C45" s="183">
        <v>535333265</v>
      </c>
      <c r="D45" s="183">
        <v>551688000</v>
      </c>
      <c r="E45" s="183">
        <v>299822101.15</v>
      </c>
      <c r="F45" s="183">
        <v>125537153.67</v>
      </c>
      <c r="G45" s="183">
        <v>174284947.47999996</v>
      </c>
      <c r="H45" s="183">
        <f t="shared" si="5"/>
        <v>251865898.85000002</v>
      </c>
      <c r="I45" s="184">
        <f t="shared" si="2"/>
        <v>54.34631551710387</v>
      </c>
      <c r="J45" s="184">
        <f t="shared" si="3"/>
        <v>22.755099561708793</v>
      </c>
      <c r="K45" s="185">
        <f t="shared" si="4"/>
        <v>45.65368448289613</v>
      </c>
      <c r="L45" s="179"/>
      <c r="P45" s="180"/>
    </row>
    <row r="46" spans="1:16" ht="60" customHeight="1">
      <c r="A46" s="181">
        <v>31</v>
      </c>
      <c r="B46" s="182" t="s">
        <v>850</v>
      </c>
      <c r="C46" s="183">
        <v>611869976</v>
      </c>
      <c r="D46" s="183">
        <v>516000000</v>
      </c>
      <c r="E46" s="183">
        <v>255884536.23000002</v>
      </c>
      <c r="F46" s="183">
        <v>114640103.42</v>
      </c>
      <c r="G46" s="183">
        <v>141244432.81</v>
      </c>
      <c r="H46" s="183">
        <f t="shared" si="5"/>
        <v>260115463.76999998</v>
      </c>
      <c r="I46" s="184">
        <f t="shared" si="2"/>
        <v>49.590026401162795</v>
      </c>
      <c r="J46" s="184">
        <f t="shared" si="3"/>
        <v>22.21707430620155</v>
      </c>
      <c r="K46" s="185">
        <f t="shared" si="4"/>
        <v>50.409973598837205</v>
      </c>
      <c r="L46" s="179"/>
      <c r="P46" s="180"/>
    </row>
    <row r="47" spans="1:16" ht="60" customHeight="1">
      <c r="A47" s="181">
        <v>32</v>
      </c>
      <c r="B47" s="182" t="s">
        <v>851</v>
      </c>
      <c r="C47" s="183">
        <v>26772000</v>
      </c>
      <c r="D47" s="183">
        <v>35175000</v>
      </c>
      <c r="E47" s="183">
        <v>11477000</v>
      </c>
      <c r="F47" s="183">
        <v>11477000</v>
      </c>
      <c r="G47" s="183">
        <v>0</v>
      </c>
      <c r="H47" s="183">
        <f t="shared" si="5"/>
        <v>23698000</v>
      </c>
      <c r="I47" s="184">
        <f t="shared" si="2"/>
        <v>32.62828713574982</v>
      </c>
      <c r="J47" s="184">
        <f t="shared" si="3"/>
        <v>32.62828713574982</v>
      </c>
      <c r="K47" s="185">
        <f t="shared" si="4"/>
        <v>67.37171286425017</v>
      </c>
      <c r="L47" s="179"/>
      <c r="P47" s="180"/>
    </row>
    <row r="48" spans="1:16" ht="60" customHeight="1">
      <c r="A48" s="178">
        <v>33</v>
      </c>
      <c r="B48" s="182" t="s">
        <v>852</v>
      </c>
      <c r="C48" s="183">
        <v>120222370</v>
      </c>
      <c r="D48" s="183">
        <v>118049367</v>
      </c>
      <c r="E48" s="183">
        <v>5807673.960000001</v>
      </c>
      <c r="F48" s="183">
        <v>2032571.18</v>
      </c>
      <c r="G48" s="183">
        <v>3775102.78</v>
      </c>
      <c r="H48" s="183">
        <f t="shared" si="5"/>
        <v>112241693.03999999</v>
      </c>
      <c r="I48" s="184">
        <f t="shared" si="2"/>
        <v>4.919699366113502</v>
      </c>
      <c r="J48" s="184">
        <f t="shared" si="3"/>
        <v>1.7217976103167076</v>
      </c>
      <c r="K48" s="185">
        <f t="shared" si="4"/>
        <v>95.0803006338865</v>
      </c>
      <c r="L48" s="179"/>
      <c r="P48" s="180"/>
    </row>
    <row r="49" spans="1:16" ht="60" customHeight="1">
      <c r="A49" s="181">
        <v>34</v>
      </c>
      <c r="B49" s="182" t="s">
        <v>853</v>
      </c>
      <c r="C49" s="183">
        <v>309596768</v>
      </c>
      <c r="D49" s="183">
        <v>97000000</v>
      </c>
      <c r="E49" s="183">
        <v>23062119.21</v>
      </c>
      <c r="F49" s="183">
        <v>5422895.03</v>
      </c>
      <c r="G49" s="183">
        <v>17639224.18</v>
      </c>
      <c r="H49" s="183">
        <f t="shared" si="5"/>
        <v>73937880.78999999</v>
      </c>
      <c r="I49" s="184">
        <f t="shared" si="2"/>
        <v>23.77538062886598</v>
      </c>
      <c r="J49" s="184">
        <f t="shared" si="3"/>
        <v>5.590613432989691</v>
      </c>
      <c r="K49" s="185">
        <f t="shared" si="4"/>
        <v>76.22461937113401</v>
      </c>
      <c r="L49" s="179"/>
      <c r="P49" s="180"/>
    </row>
    <row r="50" spans="1:16" ht="60" customHeight="1">
      <c r="A50" s="181">
        <v>35</v>
      </c>
      <c r="B50" s="182" t="s">
        <v>854</v>
      </c>
      <c r="C50" s="183">
        <v>89609156</v>
      </c>
      <c r="D50" s="183">
        <v>96650000</v>
      </c>
      <c r="E50" s="183">
        <v>31103766</v>
      </c>
      <c r="F50" s="183">
        <v>30145795.48</v>
      </c>
      <c r="G50" s="183">
        <v>957970.52</v>
      </c>
      <c r="H50" s="183">
        <f t="shared" si="5"/>
        <v>65546234</v>
      </c>
      <c r="I50" s="184">
        <f t="shared" si="2"/>
        <v>32.18185825142266</v>
      </c>
      <c r="J50" s="184">
        <f t="shared" si="3"/>
        <v>31.190683372995345</v>
      </c>
      <c r="K50" s="185">
        <f t="shared" si="4"/>
        <v>67.81814174857735</v>
      </c>
      <c r="L50" s="179"/>
      <c r="P50" s="180"/>
    </row>
    <row r="51" spans="1:16" ht="60" customHeight="1">
      <c r="A51" s="178">
        <v>36</v>
      </c>
      <c r="B51" s="182" t="s">
        <v>855</v>
      </c>
      <c r="C51" s="183">
        <v>105865065</v>
      </c>
      <c r="D51" s="183">
        <v>108000000</v>
      </c>
      <c r="E51" s="183">
        <v>36019808.43</v>
      </c>
      <c r="F51" s="183">
        <v>26822774.57</v>
      </c>
      <c r="G51" s="183">
        <v>9197033.86</v>
      </c>
      <c r="H51" s="183">
        <f t="shared" si="5"/>
        <v>71980191.57</v>
      </c>
      <c r="I51" s="184">
        <f t="shared" si="2"/>
        <v>33.35167447222222</v>
      </c>
      <c r="J51" s="184">
        <f t="shared" si="3"/>
        <v>24.83590237962963</v>
      </c>
      <c r="K51" s="185">
        <f t="shared" si="4"/>
        <v>66.64832552777777</v>
      </c>
      <c r="L51" s="179"/>
      <c r="P51" s="180"/>
    </row>
    <row r="52" spans="1:16" ht="60" customHeight="1">
      <c r="A52" s="181">
        <v>37</v>
      </c>
      <c r="B52" s="182" t="s">
        <v>856</v>
      </c>
      <c r="C52" s="183">
        <v>360195208</v>
      </c>
      <c r="D52" s="183">
        <v>906348525</v>
      </c>
      <c r="E52" s="183">
        <v>0</v>
      </c>
      <c r="F52" s="183">
        <v>0</v>
      </c>
      <c r="G52" s="183">
        <v>0</v>
      </c>
      <c r="H52" s="183">
        <f t="shared" si="5"/>
        <v>906348525</v>
      </c>
      <c r="I52" s="184">
        <f t="shared" si="2"/>
        <v>0</v>
      </c>
      <c r="J52" s="184">
        <f t="shared" si="3"/>
        <v>0</v>
      </c>
      <c r="K52" s="185">
        <f t="shared" si="4"/>
        <v>100</v>
      </c>
      <c r="L52" s="179"/>
      <c r="P52" s="180"/>
    </row>
    <row r="53" spans="1:16" ht="64.5" customHeight="1">
      <c r="A53" s="278">
        <v>38</v>
      </c>
      <c r="B53" s="274" t="s">
        <v>857</v>
      </c>
      <c r="C53" s="273">
        <f aca="true" t="shared" si="6" ref="C53:H53">SUM(C54:C58)</f>
        <v>132041642</v>
      </c>
      <c r="D53" s="273">
        <f t="shared" si="6"/>
        <v>127110000</v>
      </c>
      <c r="E53" s="273">
        <f t="shared" si="6"/>
        <v>37687146.52</v>
      </c>
      <c r="F53" s="273">
        <f t="shared" si="6"/>
        <v>26203157.39</v>
      </c>
      <c r="G53" s="273">
        <f t="shared" si="6"/>
        <v>11483989.13</v>
      </c>
      <c r="H53" s="273">
        <f t="shared" si="6"/>
        <v>89422853.48</v>
      </c>
      <c r="I53" s="279">
        <f t="shared" si="2"/>
        <v>29.649238077255923</v>
      </c>
      <c r="J53" s="279">
        <f t="shared" si="3"/>
        <v>20.61455226968767</v>
      </c>
      <c r="K53" s="280">
        <f t="shared" si="4"/>
        <v>70.35076192274408</v>
      </c>
      <c r="L53" s="179"/>
      <c r="P53" s="180"/>
    </row>
    <row r="54" spans="1:16" ht="60" customHeight="1">
      <c r="A54" s="178">
        <v>39</v>
      </c>
      <c r="B54" s="182" t="s">
        <v>669</v>
      </c>
      <c r="C54" s="183">
        <v>33538769</v>
      </c>
      <c r="D54" s="183">
        <v>43168000</v>
      </c>
      <c r="E54" s="183">
        <v>16840596.39</v>
      </c>
      <c r="F54" s="183">
        <v>12875285.93</v>
      </c>
      <c r="G54" s="183">
        <v>3965310.46</v>
      </c>
      <c r="H54" s="183">
        <f>D54-E54</f>
        <v>26327403.61</v>
      </c>
      <c r="I54" s="184">
        <f t="shared" si="2"/>
        <v>39.01175961360267</v>
      </c>
      <c r="J54" s="184">
        <f t="shared" si="3"/>
        <v>29.825995946071163</v>
      </c>
      <c r="K54" s="185">
        <f t="shared" si="4"/>
        <v>60.98824038639733</v>
      </c>
      <c r="L54" s="179"/>
      <c r="P54" s="180"/>
    </row>
    <row r="55" spans="1:16" ht="60" customHeight="1">
      <c r="A55" s="181">
        <v>40</v>
      </c>
      <c r="B55" s="182" t="s">
        <v>858</v>
      </c>
      <c r="C55" s="183">
        <v>89055732</v>
      </c>
      <c r="D55" s="183">
        <v>73500000</v>
      </c>
      <c r="E55" s="183">
        <v>17542827.56</v>
      </c>
      <c r="F55" s="183">
        <v>12317839.12</v>
      </c>
      <c r="G55" s="183">
        <v>5224988.44</v>
      </c>
      <c r="H55" s="183">
        <f>D55-E55</f>
        <v>55957172.44</v>
      </c>
      <c r="I55" s="184">
        <f t="shared" si="2"/>
        <v>23.867792598639454</v>
      </c>
      <c r="J55" s="184">
        <f t="shared" si="3"/>
        <v>16.758964789115645</v>
      </c>
      <c r="K55" s="185">
        <f t="shared" si="4"/>
        <v>76.13220740136055</v>
      </c>
      <c r="L55" s="179"/>
      <c r="P55" s="180"/>
    </row>
    <row r="56" spans="1:16" ht="60" customHeight="1">
      <c r="A56" s="181">
        <v>41</v>
      </c>
      <c r="B56" s="182" t="s">
        <v>233</v>
      </c>
      <c r="C56" s="183">
        <v>6478905</v>
      </c>
      <c r="D56" s="183">
        <v>6700000</v>
      </c>
      <c r="E56" s="183">
        <v>316663.52</v>
      </c>
      <c r="F56" s="183">
        <v>205589.35</v>
      </c>
      <c r="G56" s="183">
        <v>111074.17</v>
      </c>
      <c r="H56" s="183">
        <f>D56-E56</f>
        <v>6383336.48</v>
      </c>
      <c r="I56" s="184">
        <f t="shared" si="2"/>
        <v>4.726321194029851</v>
      </c>
      <c r="J56" s="184">
        <f t="shared" si="3"/>
        <v>3.06849776119403</v>
      </c>
      <c r="K56" s="185">
        <f t="shared" si="4"/>
        <v>95.27367880597015</v>
      </c>
      <c r="L56" s="179"/>
      <c r="P56" s="180"/>
    </row>
    <row r="57" spans="1:16" ht="60" customHeight="1">
      <c r="A57" s="178">
        <v>42</v>
      </c>
      <c r="B57" s="182" t="s">
        <v>854</v>
      </c>
      <c r="C57" s="183">
        <v>2244444</v>
      </c>
      <c r="D57" s="183">
        <v>2302000</v>
      </c>
      <c r="E57" s="183">
        <v>2177067.05</v>
      </c>
      <c r="F57" s="183">
        <v>757264.39</v>
      </c>
      <c r="G57" s="183">
        <v>1419802.66</v>
      </c>
      <c r="H57" s="183">
        <f>D57-E57</f>
        <v>124932.95000000019</v>
      </c>
      <c r="I57" s="184">
        <f t="shared" si="2"/>
        <v>94.57285186794091</v>
      </c>
      <c r="J57" s="184">
        <f t="shared" si="3"/>
        <v>32.8959335360556</v>
      </c>
      <c r="K57" s="185">
        <f t="shared" si="4"/>
        <v>5.427148132059087</v>
      </c>
      <c r="L57" s="179"/>
      <c r="P57" s="180"/>
    </row>
    <row r="58" spans="1:16" ht="60" customHeight="1">
      <c r="A58" s="181">
        <v>43</v>
      </c>
      <c r="B58" s="182" t="s">
        <v>855</v>
      </c>
      <c r="C58" s="183">
        <v>723792</v>
      </c>
      <c r="D58" s="183">
        <v>1440000</v>
      </c>
      <c r="E58" s="183">
        <v>809992</v>
      </c>
      <c r="F58" s="183">
        <v>47178.6</v>
      </c>
      <c r="G58" s="183">
        <v>762813.4</v>
      </c>
      <c r="H58" s="183">
        <f>D58-E58</f>
        <v>630008</v>
      </c>
      <c r="I58" s="184">
        <f t="shared" si="2"/>
        <v>56.24944444444444</v>
      </c>
      <c r="J58" s="184">
        <f t="shared" si="3"/>
        <v>3.2762916666666664</v>
      </c>
      <c r="K58" s="185">
        <f t="shared" si="4"/>
        <v>43.75055555555556</v>
      </c>
      <c r="L58" s="179"/>
      <c r="P58" s="180"/>
    </row>
    <row r="59" spans="1:16" ht="64.5" customHeight="1">
      <c r="A59" s="278">
        <v>44</v>
      </c>
      <c r="B59" s="274" t="s">
        <v>859</v>
      </c>
      <c r="C59" s="273">
        <f aca="true" t="shared" si="7" ref="C59:H59">SUM(C60:C72)</f>
        <v>1829438156</v>
      </c>
      <c r="D59" s="273">
        <f t="shared" si="7"/>
        <v>1627535068</v>
      </c>
      <c r="E59" s="273">
        <f t="shared" si="7"/>
        <v>403243952.84000003</v>
      </c>
      <c r="F59" s="273">
        <f t="shared" si="7"/>
        <v>159332133.66000003</v>
      </c>
      <c r="G59" s="273">
        <f t="shared" si="7"/>
        <v>243911819.18000007</v>
      </c>
      <c r="H59" s="273">
        <f t="shared" si="7"/>
        <v>1224291115.1599998</v>
      </c>
      <c r="I59" s="279">
        <f t="shared" si="2"/>
        <v>24.7763603235614</v>
      </c>
      <c r="J59" s="279">
        <f t="shared" si="3"/>
        <v>9.789781909633177</v>
      </c>
      <c r="K59" s="280">
        <f t="shared" si="4"/>
        <v>75.2236396764386</v>
      </c>
      <c r="L59" s="179"/>
      <c r="P59" s="180"/>
    </row>
    <row r="60" spans="1:16" ht="60" customHeight="1">
      <c r="A60" s="178">
        <v>45</v>
      </c>
      <c r="B60" s="182" t="s">
        <v>860</v>
      </c>
      <c r="C60" s="183">
        <v>19534932</v>
      </c>
      <c r="D60" s="183">
        <v>25101000</v>
      </c>
      <c r="E60" s="183">
        <v>5334614.12</v>
      </c>
      <c r="F60" s="183">
        <v>2669133.32</v>
      </c>
      <c r="G60" s="183">
        <v>2665480.8</v>
      </c>
      <c r="H60" s="183">
        <f aca="true" t="shared" si="8" ref="H60:H72">D60-E60</f>
        <v>19766385.88</v>
      </c>
      <c r="I60" s="184">
        <f t="shared" si="2"/>
        <v>21.252595992191548</v>
      </c>
      <c r="J60" s="184">
        <f t="shared" si="3"/>
        <v>10.633573642484363</v>
      </c>
      <c r="K60" s="185">
        <f t="shared" si="4"/>
        <v>78.74740400780846</v>
      </c>
      <c r="L60" s="179"/>
      <c r="P60" s="180"/>
    </row>
    <row r="61" spans="1:16" ht="60" customHeight="1">
      <c r="A61" s="181">
        <v>46</v>
      </c>
      <c r="B61" s="182" t="s">
        <v>861</v>
      </c>
      <c r="C61" s="183">
        <v>124227436</v>
      </c>
      <c r="D61" s="183">
        <v>126245900</v>
      </c>
      <c r="E61" s="183">
        <v>77694702.7</v>
      </c>
      <c r="F61" s="183">
        <v>19154375.290000003</v>
      </c>
      <c r="G61" s="183">
        <v>58540327.41</v>
      </c>
      <c r="H61" s="183">
        <f t="shared" si="8"/>
        <v>48551197.3</v>
      </c>
      <c r="I61" s="184">
        <f t="shared" si="2"/>
        <v>61.542357177540026</v>
      </c>
      <c r="J61" s="184">
        <f t="shared" si="3"/>
        <v>15.172275131311197</v>
      </c>
      <c r="K61" s="185">
        <f t="shared" si="4"/>
        <v>38.457642822459974</v>
      </c>
      <c r="L61" s="179"/>
      <c r="P61" s="180"/>
    </row>
    <row r="62" spans="1:16" ht="60" customHeight="1">
      <c r="A62" s="181">
        <v>47</v>
      </c>
      <c r="B62" s="182" t="s">
        <v>669</v>
      </c>
      <c r="C62" s="183">
        <v>69643189</v>
      </c>
      <c r="D62" s="183">
        <v>76875000</v>
      </c>
      <c r="E62" s="183">
        <v>22319654.98</v>
      </c>
      <c r="F62" s="183">
        <v>15610138.82</v>
      </c>
      <c r="G62" s="183">
        <v>6709516.16</v>
      </c>
      <c r="H62" s="183">
        <f t="shared" si="8"/>
        <v>54555345.019999996</v>
      </c>
      <c r="I62" s="184">
        <f t="shared" si="2"/>
        <v>29.03369753495935</v>
      </c>
      <c r="J62" s="184">
        <f t="shared" si="3"/>
        <v>20.30587163577236</v>
      </c>
      <c r="K62" s="185">
        <f t="shared" si="4"/>
        <v>70.96630246504064</v>
      </c>
      <c r="L62" s="179"/>
      <c r="P62" s="180"/>
    </row>
    <row r="63" spans="1:16" ht="60" customHeight="1">
      <c r="A63" s="178">
        <v>48</v>
      </c>
      <c r="B63" s="182" t="s">
        <v>862</v>
      </c>
      <c r="C63" s="183">
        <v>489746569</v>
      </c>
      <c r="D63" s="183">
        <v>355200000</v>
      </c>
      <c r="E63" s="183">
        <v>171015395.25</v>
      </c>
      <c r="F63" s="183">
        <v>20153540.83</v>
      </c>
      <c r="G63" s="183">
        <v>150861854.42000002</v>
      </c>
      <c r="H63" s="183">
        <f t="shared" si="8"/>
        <v>184184604.75</v>
      </c>
      <c r="I63" s="184">
        <f t="shared" si="2"/>
        <v>48.1462261402027</v>
      </c>
      <c r="J63" s="184">
        <f t="shared" si="3"/>
        <v>5.673857215653153</v>
      </c>
      <c r="K63" s="185">
        <f t="shared" si="4"/>
        <v>51.8537738597973</v>
      </c>
      <c r="L63" s="179"/>
      <c r="P63" s="180"/>
    </row>
    <row r="64" spans="1:16" ht="60" customHeight="1">
      <c r="A64" s="181">
        <v>49</v>
      </c>
      <c r="B64" s="182" t="s">
        <v>863</v>
      </c>
      <c r="C64" s="183">
        <v>66799339</v>
      </c>
      <c r="D64" s="183">
        <v>70000000</v>
      </c>
      <c r="E64" s="183">
        <v>11022602.399999999</v>
      </c>
      <c r="F64" s="183">
        <v>121946.72</v>
      </c>
      <c r="G64" s="183">
        <v>10900655.679999998</v>
      </c>
      <c r="H64" s="183">
        <f t="shared" si="8"/>
        <v>58977397.6</v>
      </c>
      <c r="I64" s="184">
        <f t="shared" si="2"/>
        <v>15.746574857142855</v>
      </c>
      <c r="J64" s="184">
        <f t="shared" si="3"/>
        <v>0.1742096</v>
      </c>
      <c r="K64" s="185">
        <f t="shared" si="4"/>
        <v>84.25342514285714</v>
      </c>
      <c r="L64" s="179"/>
      <c r="P64" s="180"/>
    </row>
    <row r="65" spans="1:16" ht="60" customHeight="1">
      <c r="A65" s="178">
        <v>50</v>
      </c>
      <c r="B65" s="182" t="s">
        <v>846</v>
      </c>
      <c r="C65" s="183">
        <v>241552586</v>
      </c>
      <c r="D65" s="183">
        <v>296215000</v>
      </c>
      <c r="E65" s="183">
        <v>60871589.37</v>
      </c>
      <c r="F65" s="183">
        <v>58086873.75</v>
      </c>
      <c r="G65" s="183">
        <v>2784715.62</v>
      </c>
      <c r="H65" s="183">
        <f t="shared" si="8"/>
        <v>235343410.63</v>
      </c>
      <c r="I65" s="184">
        <f t="shared" si="2"/>
        <v>20.54979976368516</v>
      </c>
      <c r="J65" s="184">
        <f t="shared" si="3"/>
        <v>19.609700302145402</v>
      </c>
      <c r="K65" s="185">
        <f t="shared" si="4"/>
        <v>79.45020023631484</v>
      </c>
      <c r="L65" s="179"/>
      <c r="P65" s="180"/>
    </row>
    <row r="66" spans="1:16" ht="60" customHeight="1">
      <c r="A66" s="181">
        <v>51</v>
      </c>
      <c r="B66" s="182" t="s">
        <v>724</v>
      </c>
      <c r="C66" s="183">
        <v>441092454</v>
      </c>
      <c r="D66" s="183">
        <v>0</v>
      </c>
      <c r="E66" s="183">
        <v>0</v>
      </c>
      <c r="F66" s="183">
        <v>0</v>
      </c>
      <c r="G66" s="183">
        <v>0</v>
      </c>
      <c r="H66" s="183">
        <f t="shared" si="8"/>
        <v>0</v>
      </c>
      <c r="I66" s="184">
        <v>0</v>
      </c>
      <c r="J66" s="184">
        <v>0</v>
      </c>
      <c r="K66" s="185">
        <v>0</v>
      </c>
      <c r="L66" s="179"/>
      <c r="P66" s="180"/>
    </row>
    <row r="67" spans="1:16" ht="60" customHeight="1">
      <c r="A67" s="181">
        <v>52</v>
      </c>
      <c r="B67" s="182" t="s">
        <v>725</v>
      </c>
      <c r="C67" s="183">
        <v>129405009</v>
      </c>
      <c r="D67" s="183">
        <v>111639384</v>
      </c>
      <c r="E67" s="183">
        <v>5226802.84</v>
      </c>
      <c r="F67" s="183">
        <v>2085929.26</v>
      </c>
      <c r="G67" s="183">
        <v>3140873.58</v>
      </c>
      <c r="H67" s="183">
        <f t="shared" si="8"/>
        <v>106412581.16</v>
      </c>
      <c r="I67" s="184">
        <f t="shared" si="2"/>
        <v>4.681862845104914</v>
      </c>
      <c r="J67" s="184">
        <f t="shared" si="3"/>
        <v>1.8684528571028303</v>
      </c>
      <c r="K67" s="185">
        <f t="shared" si="4"/>
        <v>95.31813715489507</v>
      </c>
      <c r="L67" s="179"/>
      <c r="P67" s="180"/>
    </row>
    <row r="68" spans="1:16" ht="60" customHeight="1">
      <c r="A68" s="178">
        <v>53</v>
      </c>
      <c r="B68" s="182" t="s">
        <v>456</v>
      </c>
      <c r="C68" s="183">
        <v>45107837</v>
      </c>
      <c r="D68" s="183">
        <v>54695000</v>
      </c>
      <c r="E68" s="183">
        <v>8539766.36</v>
      </c>
      <c r="F68" s="183">
        <v>1246055.93</v>
      </c>
      <c r="G68" s="183">
        <v>7293710.43</v>
      </c>
      <c r="H68" s="183">
        <f t="shared" si="8"/>
        <v>46155233.64</v>
      </c>
      <c r="I68" s="184">
        <f t="shared" si="2"/>
        <v>15.613431501965444</v>
      </c>
      <c r="J68" s="184">
        <f t="shared" si="3"/>
        <v>2.2781898345369775</v>
      </c>
      <c r="K68" s="185">
        <f t="shared" si="4"/>
        <v>84.38656849803456</v>
      </c>
      <c r="L68" s="179"/>
      <c r="P68" s="180"/>
    </row>
    <row r="69" spans="1:16" ht="60" customHeight="1">
      <c r="A69" s="181">
        <v>54</v>
      </c>
      <c r="B69" s="182" t="s">
        <v>854</v>
      </c>
      <c r="C69" s="183">
        <v>65003591</v>
      </c>
      <c r="D69" s="183">
        <v>69535000</v>
      </c>
      <c r="E69" s="183">
        <v>22011393.6</v>
      </c>
      <c r="F69" s="183">
        <v>21271467.74</v>
      </c>
      <c r="G69" s="183">
        <v>739925.8600000031</v>
      </c>
      <c r="H69" s="183">
        <f t="shared" si="8"/>
        <v>47523606.4</v>
      </c>
      <c r="I69" s="184">
        <f t="shared" si="2"/>
        <v>31.655128496440643</v>
      </c>
      <c r="J69" s="184">
        <f t="shared" si="3"/>
        <v>30.59102285180125</v>
      </c>
      <c r="K69" s="185">
        <f t="shared" si="4"/>
        <v>68.34487150355936</v>
      </c>
      <c r="L69" s="179"/>
      <c r="P69" s="180"/>
    </row>
    <row r="70" spans="1:16" ht="60" customHeight="1">
      <c r="A70" s="181">
        <v>55</v>
      </c>
      <c r="B70" s="182" t="s">
        <v>855</v>
      </c>
      <c r="C70" s="183">
        <v>58007912</v>
      </c>
      <c r="D70" s="183">
        <v>55440000</v>
      </c>
      <c r="E70" s="183">
        <v>19142463.22</v>
      </c>
      <c r="F70" s="183">
        <v>18932672</v>
      </c>
      <c r="G70" s="183">
        <v>209791.2199999988</v>
      </c>
      <c r="H70" s="183">
        <f t="shared" si="8"/>
        <v>36297536.78</v>
      </c>
      <c r="I70" s="184">
        <f t="shared" si="2"/>
        <v>34.52825256132756</v>
      </c>
      <c r="J70" s="184">
        <f t="shared" si="3"/>
        <v>34.14984126984127</v>
      </c>
      <c r="K70" s="185">
        <f t="shared" si="4"/>
        <v>65.47174743867244</v>
      </c>
      <c r="L70" s="179"/>
      <c r="P70" s="180"/>
    </row>
    <row r="71" spans="1:16" ht="60" customHeight="1">
      <c r="A71" s="178">
        <v>56</v>
      </c>
      <c r="B71" s="182" t="s">
        <v>726</v>
      </c>
      <c r="C71" s="183">
        <v>16368</v>
      </c>
      <c r="D71" s="183">
        <v>64968</v>
      </c>
      <c r="E71" s="183">
        <v>64968</v>
      </c>
      <c r="F71" s="183">
        <v>0</v>
      </c>
      <c r="G71" s="183">
        <v>64968</v>
      </c>
      <c r="H71" s="183">
        <f t="shared" si="8"/>
        <v>0</v>
      </c>
      <c r="I71" s="184">
        <f t="shared" si="2"/>
        <v>100.00000000000001</v>
      </c>
      <c r="J71" s="184">
        <f t="shared" si="3"/>
        <v>0</v>
      </c>
      <c r="K71" s="185">
        <f t="shared" si="4"/>
        <v>0</v>
      </c>
      <c r="L71" s="179"/>
      <c r="P71" s="180"/>
    </row>
    <row r="72" spans="1:16" ht="60" customHeight="1">
      <c r="A72" s="181">
        <v>57</v>
      </c>
      <c r="B72" s="182" t="s">
        <v>856</v>
      </c>
      <c r="C72" s="183">
        <v>79300934</v>
      </c>
      <c r="D72" s="183">
        <v>386523816</v>
      </c>
      <c r="E72" s="183">
        <v>0</v>
      </c>
      <c r="F72" s="183">
        <v>0</v>
      </c>
      <c r="G72" s="183">
        <v>0</v>
      </c>
      <c r="H72" s="183">
        <f t="shared" si="8"/>
        <v>386523816</v>
      </c>
      <c r="I72" s="184">
        <f t="shared" si="2"/>
        <v>0</v>
      </c>
      <c r="J72" s="184">
        <f t="shared" si="3"/>
        <v>0</v>
      </c>
      <c r="K72" s="185">
        <f t="shared" si="4"/>
        <v>100</v>
      </c>
      <c r="L72" s="179"/>
      <c r="P72" s="180"/>
    </row>
    <row r="73" spans="1:16" ht="64.5" customHeight="1">
      <c r="A73" s="278">
        <v>58</v>
      </c>
      <c r="B73" s="274" t="s">
        <v>727</v>
      </c>
      <c r="C73" s="273">
        <f aca="true" t="shared" si="9" ref="C73:H73">SUM(C74:C83)</f>
        <v>161947487</v>
      </c>
      <c r="D73" s="273">
        <f t="shared" si="9"/>
        <v>201555300</v>
      </c>
      <c r="E73" s="273">
        <f t="shared" si="9"/>
        <v>55334732.38</v>
      </c>
      <c r="F73" s="273">
        <f t="shared" si="9"/>
        <v>44125850.85</v>
      </c>
      <c r="G73" s="273">
        <f t="shared" si="9"/>
        <v>11208881.53</v>
      </c>
      <c r="H73" s="273">
        <f t="shared" si="9"/>
        <v>146220567.61999997</v>
      </c>
      <c r="I73" s="279">
        <f t="shared" si="2"/>
        <v>27.453871160917128</v>
      </c>
      <c r="J73" s="279">
        <f t="shared" si="3"/>
        <v>21.89267702213735</v>
      </c>
      <c r="K73" s="280">
        <f t="shared" si="4"/>
        <v>72.54612883908285</v>
      </c>
      <c r="L73" s="179"/>
      <c r="P73" s="180"/>
    </row>
    <row r="74" spans="1:16" ht="60" customHeight="1">
      <c r="A74" s="178">
        <v>59</v>
      </c>
      <c r="B74" s="182" t="s">
        <v>669</v>
      </c>
      <c r="C74" s="183">
        <v>31303819</v>
      </c>
      <c r="D74" s="183">
        <v>34794500</v>
      </c>
      <c r="E74" s="183">
        <v>15951501.72</v>
      </c>
      <c r="F74" s="183">
        <v>14655313.450000001</v>
      </c>
      <c r="G74" s="183">
        <v>1296188.27</v>
      </c>
      <c r="H74" s="183">
        <f aca="true" t="shared" si="10" ref="H74:H81">D74-E74</f>
        <v>18842998.28</v>
      </c>
      <c r="I74" s="184">
        <f t="shared" si="2"/>
        <v>45.844894221787925</v>
      </c>
      <c r="J74" s="184">
        <f t="shared" si="3"/>
        <v>42.11962652143299</v>
      </c>
      <c r="K74" s="185">
        <f t="shared" si="4"/>
        <v>54.155105778212075</v>
      </c>
      <c r="L74" s="179"/>
      <c r="P74" s="180"/>
    </row>
    <row r="75" spans="1:16" ht="60" customHeight="1">
      <c r="A75" s="181">
        <v>60</v>
      </c>
      <c r="B75" s="182" t="s">
        <v>860</v>
      </c>
      <c r="C75" s="183">
        <v>15501884</v>
      </c>
      <c r="D75" s="183">
        <v>17781600</v>
      </c>
      <c r="E75" s="183">
        <v>6395283.9</v>
      </c>
      <c r="F75" s="183">
        <v>3607023.66</v>
      </c>
      <c r="G75" s="183">
        <v>2788260.24</v>
      </c>
      <c r="H75" s="183">
        <f t="shared" si="10"/>
        <v>11386316.1</v>
      </c>
      <c r="I75" s="184">
        <f t="shared" si="2"/>
        <v>35.96573930354974</v>
      </c>
      <c r="J75" s="184">
        <f t="shared" si="3"/>
        <v>20.2851467809421</v>
      </c>
      <c r="K75" s="185">
        <f t="shared" si="4"/>
        <v>64.03426069645026</v>
      </c>
      <c r="L75" s="179"/>
      <c r="P75" s="180"/>
    </row>
    <row r="76" spans="1:16" ht="60" customHeight="1">
      <c r="A76" s="181">
        <v>61</v>
      </c>
      <c r="B76" s="182" t="s">
        <v>728</v>
      </c>
      <c r="C76" s="183">
        <v>15380810</v>
      </c>
      <c r="D76" s="183">
        <v>14204300</v>
      </c>
      <c r="E76" s="183">
        <v>2657879.6</v>
      </c>
      <c r="F76" s="183">
        <v>969589.28</v>
      </c>
      <c r="G76" s="183">
        <v>1688290.32</v>
      </c>
      <c r="H76" s="183">
        <f t="shared" si="10"/>
        <v>11546420.4</v>
      </c>
      <c r="I76" s="184">
        <f t="shared" si="2"/>
        <v>18.711795723830107</v>
      </c>
      <c r="J76" s="184">
        <f t="shared" si="3"/>
        <v>6.8260264849376595</v>
      </c>
      <c r="K76" s="185">
        <f t="shared" si="4"/>
        <v>81.28820427616989</v>
      </c>
      <c r="L76" s="179"/>
      <c r="P76" s="180"/>
    </row>
    <row r="77" spans="1:16" ht="60" customHeight="1">
      <c r="A77" s="178">
        <v>62</v>
      </c>
      <c r="B77" s="182" t="s">
        <v>729</v>
      </c>
      <c r="C77" s="183">
        <v>10999907</v>
      </c>
      <c r="D77" s="183">
        <v>20000000</v>
      </c>
      <c r="E77" s="183">
        <v>4988000</v>
      </c>
      <c r="F77" s="183">
        <v>2987674.96</v>
      </c>
      <c r="G77" s="183">
        <v>2000325.04</v>
      </c>
      <c r="H77" s="183">
        <f t="shared" si="10"/>
        <v>15012000</v>
      </c>
      <c r="I77" s="184">
        <f t="shared" si="2"/>
        <v>24.94</v>
      </c>
      <c r="J77" s="184">
        <f t="shared" si="3"/>
        <v>14.9383748</v>
      </c>
      <c r="K77" s="185">
        <f t="shared" si="4"/>
        <v>75.06</v>
      </c>
      <c r="L77" s="179"/>
      <c r="P77" s="180"/>
    </row>
    <row r="78" spans="1:16" ht="60" customHeight="1">
      <c r="A78" s="181">
        <v>63</v>
      </c>
      <c r="B78" s="182" t="s">
        <v>770</v>
      </c>
      <c r="C78" s="183">
        <v>19449801</v>
      </c>
      <c r="D78" s="183">
        <v>35620000</v>
      </c>
      <c r="E78" s="183">
        <v>4678423.68</v>
      </c>
      <c r="F78" s="183">
        <v>4541534.86</v>
      </c>
      <c r="G78" s="183">
        <v>136888.82</v>
      </c>
      <c r="H78" s="183">
        <f t="shared" si="10"/>
        <v>30941576.32</v>
      </c>
      <c r="I78" s="184">
        <f t="shared" si="2"/>
        <v>13.134260752386298</v>
      </c>
      <c r="J78" s="184">
        <f t="shared" si="3"/>
        <v>12.749957495788884</v>
      </c>
      <c r="K78" s="185">
        <f t="shared" si="4"/>
        <v>86.8657392476137</v>
      </c>
      <c r="L78" s="179"/>
      <c r="P78" s="180"/>
    </row>
    <row r="79" spans="1:16" ht="60" customHeight="1">
      <c r="A79" s="181">
        <v>64</v>
      </c>
      <c r="B79" s="182" t="s">
        <v>771</v>
      </c>
      <c r="C79" s="183">
        <v>48956889</v>
      </c>
      <c r="D79" s="183">
        <v>54185500</v>
      </c>
      <c r="E79" s="183">
        <v>12782880.769999998</v>
      </c>
      <c r="F79" s="183">
        <v>10451165.629999999</v>
      </c>
      <c r="G79" s="183">
        <v>2331715.14</v>
      </c>
      <c r="H79" s="183">
        <f t="shared" si="10"/>
        <v>41402619.230000004</v>
      </c>
      <c r="I79" s="184">
        <f t="shared" si="2"/>
        <v>23.590962102407467</v>
      </c>
      <c r="J79" s="184">
        <f t="shared" si="3"/>
        <v>19.287753421118193</v>
      </c>
      <c r="K79" s="185">
        <f t="shared" si="4"/>
        <v>76.40903789759254</v>
      </c>
      <c r="L79" s="179"/>
      <c r="P79" s="180"/>
    </row>
    <row r="80" spans="1:16" ht="60" customHeight="1">
      <c r="A80" s="178">
        <v>65</v>
      </c>
      <c r="B80" s="182" t="s">
        <v>456</v>
      </c>
      <c r="C80" s="183">
        <v>9897977</v>
      </c>
      <c r="D80" s="183">
        <v>10917300</v>
      </c>
      <c r="E80" s="183">
        <v>3644309.32</v>
      </c>
      <c r="F80" s="183">
        <v>3352215.78</v>
      </c>
      <c r="G80" s="183">
        <v>292093.54</v>
      </c>
      <c r="H80" s="183">
        <f t="shared" si="10"/>
        <v>7272990.68</v>
      </c>
      <c r="I80" s="184">
        <f t="shared" si="2"/>
        <v>33.38104952689768</v>
      </c>
      <c r="J80" s="184">
        <f t="shared" si="3"/>
        <v>30.70553873210409</v>
      </c>
      <c r="K80" s="185">
        <f t="shared" si="4"/>
        <v>66.61895047310232</v>
      </c>
      <c r="L80" s="179"/>
      <c r="P80" s="180"/>
    </row>
    <row r="81" spans="1:16" ht="60" customHeight="1">
      <c r="A81" s="181">
        <v>66</v>
      </c>
      <c r="B81" s="182" t="s">
        <v>854</v>
      </c>
      <c r="C81" s="183">
        <v>5937600</v>
      </c>
      <c r="D81" s="183">
        <v>7840000</v>
      </c>
      <c r="E81" s="183">
        <v>2603827.27</v>
      </c>
      <c r="F81" s="183">
        <v>2266157.11</v>
      </c>
      <c r="G81" s="183">
        <v>337670.16</v>
      </c>
      <c r="H81" s="183">
        <f t="shared" si="10"/>
        <v>5236172.73</v>
      </c>
      <c r="I81" s="184">
        <f t="shared" si="2"/>
        <v>33.212082525510205</v>
      </c>
      <c r="J81" s="184">
        <f t="shared" si="3"/>
        <v>28.905065178571427</v>
      </c>
      <c r="K81" s="185">
        <f t="shared" si="4"/>
        <v>66.7879174744898</v>
      </c>
      <c r="L81" s="179"/>
      <c r="P81" s="180"/>
    </row>
    <row r="82" spans="1:16" ht="60" customHeight="1">
      <c r="A82" s="181">
        <v>67</v>
      </c>
      <c r="B82" s="182" t="s">
        <v>855</v>
      </c>
      <c r="C82" s="183">
        <v>4518800</v>
      </c>
      <c r="D82" s="183">
        <v>5712100</v>
      </c>
      <c r="E82" s="183">
        <v>1589846</v>
      </c>
      <c r="F82" s="183">
        <v>1272846</v>
      </c>
      <c r="G82" s="183">
        <v>317000</v>
      </c>
      <c r="H82" s="183">
        <f>'De Para Fiocruz'!M54</f>
        <v>4122254</v>
      </c>
      <c r="I82" s="184">
        <f>E82/D82%</f>
        <v>27.832951103797203</v>
      </c>
      <c r="J82" s="184">
        <f>F82/D82%</f>
        <v>22.283328373102712</v>
      </c>
      <c r="K82" s="185">
        <f>H82/D82%</f>
        <v>72.1670488962028</v>
      </c>
      <c r="L82" s="179"/>
      <c r="P82" s="180"/>
    </row>
    <row r="83" spans="1:16" ht="60" customHeight="1">
      <c r="A83" s="181">
        <v>68</v>
      </c>
      <c r="B83" s="182" t="s">
        <v>856</v>
      </c>
      <c r="C83" s="183">
        <v>0</v>
      </c>
      <c r="D83" s="183">
        <v>500000</v>
      </c>
      <c r="E83" s="183">
        <v>42780.12</v>
      </c>
      <c r="F83" s="183">
        <v>22330.12</v>
      </c>
      <c r="G83" s="183">
        <v>20450</v>
      </c>
      <c r="H83" s="183">
        <f>'De Para Fiocruz'!M56</f>
        <v>457219.88</v>
      </c>
      <c r="I83" s="184">
        <f t="shared" si="2"/>
        <v>8.556024</v>
      </c>
      <c r="J83" s="184">
        <f t="shared" si="3"/>
        <v>4.466024</v>
      </c>
      <c r="K83" s="185">
        <f t="shared" si="4"/>
        <v>91.443976</v>
      </c>
      <c r="L83" s="179"/>
      <c r="P83" s="180"/>
    </row>
    <row r="84" spans="1:18" ht="64.5" customHeight="1">
      <c r="A84" s="278">
        <v>69</v>
      </c>
      <c r="B84" s="274" t="s">
        <v>772</v>
      </c>
      <c r="C84" s="273">
        <f aca="true" t="shared" si="11" ref="C84:H84">SUM(C85:C89)</f>
        <v>43859987</v>
      </c>
      <c r="D84" s="273">
        <f t="shared" si="11"/>
        <v>58365600</v>
      </c>
      <c r="E84" s="273">
        <f t="shared" si="11"/>
        <v>23653072.32</v>
      </c>
      <c r="F84" s="273">
        <f t="shared" si="11"/>
        <v>14863534.549999999</v>
      </c>
      <c r="G84" s="273">
        <f t="shared" si="11"/>
        <v>8789537.77</v>
      </c>
      <c r="H84" s="273">
        <f t="shared" si="11"/>
        <v>34712527.68</v>
      </c>
      <c r="I84" s="279">
        <f t="shared" si="2"/>
        <v>40.52570747152432</v>
      </c>
      <c r="J84" s="279">
        <f t="shared" si="3"/>
        <v>25.466258463889687</v>
      </c>
      <c r="K84" s="280">
        <f t="shared" si="4"/>
        <v>59.47429252847568</v>
      </c>
      <c r="L84" s="179"/>
      <c r="P84" s="180"/>
      <c r="Q84" s="187"/>
      <c r="R84" s="187"/>
    </row>
    <row r="85" spans="1:18" ht="60" customHeight="1">
      <c r="A85" s="181">
        <v>70</v>
      </c>
      <c r="B85" s="182" t="s">
        <v>669</v>
      </c>
      <c r="C85" s="183">
        <v>18087073</v>
      </c>
      <c r="D85" s="183">
        <v>25070000</v>
      </c>
      <c r="E85" s="183">
        <v>11759846.49</v>
      </c>
      <c r="F85" s="183">
        <v>6597532.01</v>
      </c>
      <c r="G85" s="183">
        <v>5162314.48</v>
      </c>
      <c r="H85" s="183">
        <f>D85-E85</f>
        <v>13310153.51</v>
      </c>
      <c r="I85" s="184">
        <f aca="true" t="shared" si="12" ref="I85:I100">E85/D85%</f>
        <v>46.90804343837256</v>
      </c>
      <c r="J85" s="184">
        <f aca="true" t="shared" si="13" ref="J85:J100">F85/D85%</f>
        <v>26.3164420023933</v>
      </c>
      <c r="K85" s="185">
        <f aca="true" t="shared" si="14" ref="K85:K100">H85/D85%</f>
        <v>53.09195656162744</v>
      </c>
      <c r="L85" s="179"/>
      <c r="P85" s="180"/>
      <c r="Q85" s="188"/>
      <c r="R85" s="188"/>
    </row>
    <row r="86" spans="1:18" ht="60" customHeight="1">
      <c r="A86" s="178">
        <v>71</v>
      </c>
      <c r="B86" s="182" t="s">
        <v>773</v>
      </c>
      <c r="C86" s="183">
        <v>23789717</v>
      </c>
      <c r="D86" s="183">
        <v>28920000</v>
      </c>
      <c r="E86" s="183">
        <v>11402133.83</v>
      </c>
      <c r="F86" s="183">
        <v>8095819.14</v>
      </c>
      <c r="G86" s="183">
        <v>3306314.69</v>
      </c>
      <c r="H86" s="183">
        <f>D86-E86</f>
        <v>17517866.17</v>
      </c>
      <c r="I86" s="184">
        <f t="shared" si="12"/>
        <v>39.42646552558783</v>
      </c>
      <c r="J86" s="184">
        <f t="shared" si="13"/>
        <v>27.99384211618257</v>
      </c>
      <c r="K86" s="185">
        <f t="shared" si="14"/>
        <v>60.57353447441218</v>
      </c>
      <c r="L86" s="179"/>
      <c r="P86" s="180"/>
      <c r="Q86" s="188"/>
      <c r="R86" s="188"/>
    </row>
    <row r="87" spans="1:18" ht="60" customHeight="1">
      <c r="A87" s="181">
        <v>72</v>
      </c>
      <c r="B87" s="182" t="s">
        <v>456</v>
      </c>
      <c r="C87" s="183">
        <v>1346831</v>
      </c>
      <c r="D87" s="183">
        <v>2300000</v>
      </c>
      <c r="E87" s="183">
        <v>0</v>
      </c>
      <c r="F87" s="183">
        <v>0</v>
      </c>
      <c r="G87" s="183">
        <v>0</v>
      </c>
      <c r="H87" s="183">
        <f>D87-E87</f>
        <v>2300000</v>
      </c>
      <c r="I87" s="184">
        <f t="shared" si="12"/>
        <v>0</v>
      </c>
      <c r="J87" s="184">
        <f t="shared" si="13"/>
        <v>0</v>
      </c>
      <c r="K87" s="185">
        <f t="shared" si="14"/>
        <v>100</v>
      </c>
      <c r="L87" s="179"/>
      <c r="P87" s="180"/>
      <c r="Q87" s="188"/>
      <c r="R87" s="188"/>
    </row>
    <row r="88" spans="1:18" ht="60" customHeight="1">
      <c r="A88" s="181">
        <v>73</v>
      </c>
      <c r="B88" s="182" t="s">
        <v>854</v>
      </c>
      <c r="C88" s="183">
        <v>636366</v>
      </c>
      <c r="D88" s="183">
        <v>1244000</v>
      </c>
      <c r="E88" s="183">
        <v>491092</v>
      </c>
      <c r="F88" s="183">
        <v>170183.4</v>
      </c>
      <c r="G88" s="183">
        <v>320908.6</v>
      </c>
      <c r="H88" s="183">
        <f>D88-E88</f>
        <v>752908</v>
      </c>
      <c r="I88" s="184">
        <f t="shared" si="12"/>
        <v>39.47684887459807</v>
      </c>
      <c r="J88" s="184">
        <f t="shared" si="13"/>
        <v>13.680337620578777</v>
      </c>
      <c r="K88" s="185">
        <f t="shared" si="14"/>
        <v>60.52315112540193</v>
      </c>
      <c r="L88" s="179"/>
      <c r="P88" s="180"/>
      <c r="Q88" s="188"/>
      <c r="R88" s="188"/>
    </row>
    <row r="89" spans="1:18" ht="60" customHeight="1">
      <c r="A89" s="178">
        <v>74</v>
      </c>
      <c r="B89" s="189" t="s">
        <v>855</v>
      </c>
      <c r="C89" s="183">
        <v>0</v>
      </c>
      <c r="D89" s="183">
        <v>831600</v>
      </c>
      <c r="E89" s="183">
        <v>0</v>
      </c>
      <c r="F89" s="183">
        <v>0</v>
      </c>
      <c r="G89" s="183">
        <v>0</v>
      </c>
      <c r="H89" s="183">
        <f>D89-E89</f>
        <v>831600</v>
      </c>
      <c r="I89" s="190">
        <f t="shared" si="12"/>
        <v>0</v>
      </c>
      <c r="J89" s="190">
        <f t="shared" si="13"/>
        <v>0</v>
      </c>
      <c r="K89" s="200">
        <f t="shared" si="14"/>
        <v>100</v>
      </c>
      <c r="L89" s="179"/>
      <c r="P89" s="180"/>
      <c r="Q89" s="188"/>
      <c r="R89" s="188"/>
    </row>
    <row r="90" spans="1:18" ht="64.5" customHeight="1">
      <c r="A90" s="278">
        <v>75</v>
      </c>
      <c r="B90" s="274" t="s">
        <v>309</v>
      </c>
      <c r="C90" s="273">
        <f aca="true" t="shared" si="15" ref="C90:H90">SUM(C91:C92)</f>
        <v>269500000</v>
      </c>
      <c r="D90" s="273">
        <f t="shared" si="15"/>
        <v>264452000</v>
      </c>
      <c r="E90" s="273">
        <f t="shared" si="15"/>
        <v>107546446.48</v>
      </c>
      <c r="F90" s="273">
        <f t="shared" si="15"/>
        <v>101299838.25</v>
      </c>
      <c r="G90" s="273">
        <f t="shared" si="15"/>
        <v>6246608.230000006</v>
      </c>
      <c r="H90" s="273">
        <f t="shared" si="15"/>
        <v>156905553.52</v>
      </c>
      <c r="I90" s="279">
        <f t="shared" si="12"/>
        <v>40.66766236594921</v>
      </c>
      <c r="J90" s="279">
        <f t="shared" si="13"/>
        <v>38.30556707833558</v>
      </c>
      <c r="K90" s="280">
        <f t="shared" si="14"/>
        <v>59.332337634050795</v>
      </c>
      <c r="L90" s="179"/>
      <c r="P90" s="180"/>
      <c r="Q90" s="188"/>
      <c r="R90" s="188"/>
    </row>
    <row r="91" spans="1:18" ht="60" customHeight="1">
      <c r="A91" s="181">
        <v>76</v>
      </c>
      <c r="B91" s="182" t="s">
        <v>25</v>
      </c>
      <c r="C91" s="183">
        <v>0</v>
      </c>
      <c r="D91" s="183">
        <v>5452000</v>
      </c>
      <c r="E91" s="183">
        <v>6335.6</v>
      </c>
      <c r="F91" s="183">
        <v>6335.6</v>
      </c>
      <c r="G91" s="183">
        <v>0</v>
      </c>
      <c r="H91" s="183">
        <f>'De Para GHC'!M23</f>
        <v>5445664.4</v>
      </c>
      <c r="I91" s="184">
        <f>E91/D91%</f>
        <v>0.11620689655172414</v>
      </c>
      <c r="J91" s="184">
        <f>F91/D91%</f>
        <v>0.11620689655172414</v>
      </c>
      <c r="K91" s="185">
        <f>H91/D91%</f>
        <v>99.88379310344828</v>
      </c>
      <c r="L91" s="179"/>
      <c r="P91" s="180"/>
      <c r="Q91" s="188"/>
      <c r="R91" s="188"/>
    </row>
    <row r="92" spans="1:18" ht="60" customHeight="1" thickBot="1">
      <c r="A92" s="178">
        <v>77</v>
      </c>
      <c r="B92" s="182" t="s">
        <v>76</v>
      </c>
      <c r="C92" s="183">
        <v>269500000</v>
      </c>
      <c r="D92" s="183">
        <v>259000000</v>
      </c>
      <c r="E92" s="183">
        <v>107540110.88000001</v>
      </c>
      <c r="F92" s="183">
        <v>101293502.65</v>
      </c>
      <c r="G92" s="183">
        <v>6246608.230000006</v>
      </c>
      <c r="H92" s="183">
        <f>'De Para GHC'!M19</f>
        <v>151459889.12</v>
      </c>
      <c r="I92" s="184">
        <f>E92/D92%</f>
        <v>41.521278332046336</v>
      </c>
      <c r="J92" s="184">
        <f>F92/D92%</f>
        <v>39.10946048262549</v>
      </c>
      <c r="K92" s="185">
        <f>H92/D92%</f>
        <v>58.47872166795367</v>
      </c>
      <c r="L92" s="179"/>
      <c r="P92" s="180"/>
      <c r="Q92" s="188"/>
      <c r="R92" s="188"/>
    </row>
    <row r="93" spans="1:18" ht="64.5" customHeight="1" thickBot="1">
      <c r="A93" s="312" t="s">
        <v>774</v>
      </c>
      <c r="B93" s="313"/>
      <c r="C93" s="277">
        <f>(C20+C53+C59+C73+C84+C90)-C22-C66-'De Para Fundo'!H165</f>
        <v>21762917939</v>
      </c>
      <c r="D93" s="277">
        <f>(D20+D53+D59+D73+D84+D91)</f>
        <v>24651870914</v>
      </c>
      <c r="E93" s="277">
        <f>(E20+E53+E59+E73+E84+E91)</f>
        <v>7725900233.54</v>
      </c>
      <c r="F93" s="277">
        <f>(F20+F53+F59+F73+F84+F91)</f>
        <v>6033073948.500002</v>
      </c>
      <c r="G93" s="277">
        <f>(G20+G53+G59+G73+G84+G91)</f>
        <v>1692826285.04</v>
      </c>
      <c r="H93" s="277">
        <f>(H20+H53+H59+H73+H84+H91)</f>
        <v>16925970680.460001</v>
      </c>
      <c r="I93" s="281">
        <f t="shared" si="12"/>
        <v>31.34001577605373</v>
      </c>
      <c r="J93" s="281">
        <f t="shared" si="13"/>
        <v>24.47308753784594</v>
      </c>
      <c r="K93" s="281">
        <f t="shared" si="14"/>
        <v>68.65998422394628</v>
      </c>
      <c r="L93" s="191"/>
      <c r="P93" s="180"/>
      <c r="Q93" s="192"/>
      <c r="R93" s="192"/>
    </row>
    <row r="94" spans="1:18" ht="64.5" customHeight="1" thickBot="1">
      <c r="A94" s="312" t="s">
        <v>775</v>
      </c>
      <c r="B94" s="313"/>
      <c r="C94" s="277">
        <f aca="true" t="shared" si="16" ref="C94:H94">SUM(C17)</f>
        <v>2973924597</v>
      </c>
      <c r="D94" s="277">
        <f t="shared" si="16"/>
        <v>3124752104</v>
      </c>
      <c r="E94" s="277">
        <f t="shared" si="16"/>
        <v>1176461476.89</v>
      </c>
      <c r="F94" s="277">
        <f t="shared" si="16"/>
        <v>933543068.6299999</v>
      </c>
      <c r="G94" s="277">
        <f t="shared" si="16"/>
        <v>242918408.26000005</v>
      </c>
      <c r="H94" s="277">
        <f t="shared" si="16"/>
        <v>1948290627.1099997</v>
      </c>
      <c r="I94" s="281">
        <f t="shared" si="12"/>
        <v>37.64975389196506</v>
      </c>
      <c r="J94" s="281">
        <f t="shared" si="13"/>
        <v>29.87574814126759</v>
      </c>
      <c r="K94" s="281">
        <f t="shared" si="14"/>
        <v>62.35024610803493</v>
      </c>
      <c r="L94" s="191"/>
      <c r="P94" s="180"/>
      <c r="Q94" s="192"/>
      <c r="R94" s="192"/>
    </row>
    <row r="95" spans="1:18" ht="64.5" customHeight="1" thickBot="1">
      <c r="A95" s="312" t="s">
        <v>776</v>
      </c>
      <c r="B95" s="313"/>
      <c r="C95" s="277">
        <f aca="true" t="shared" si="17" ref="C95:H95">SUM(C93:C94)</f>
        <v>24736842536</v>
      </c>
      <c r="D95" s="277">
        <f t="shared" si="17"/>
        <v>27776623018</v>
      </c>
      <c r="E95" s="277">
        <f t="shared" si="17"/>
        <v>8902361710.43</v>
      </c>
      <c r="F95" s="277">
        <f t="shared" si="17"/>
        <v>6966617017.130002</v>
      </c>
      <c r="G95" s="277">
        <f t="shared" si="17"/>
        <v>1935744693.3</v>
      </c>
      <c r="H95" s="277">
        <f t="shared" si="17"/>
        <v>18874261307.57</v>
      </c>
      <c r="I95" s="281">
        <f t="shared" si="12"/>
        <v>32.04983451250006</v>
      </c>
      <c r="J95" s="281">
        <f t="shared" si="13"/>
        <v>25.080863907089952</v>
      </c>
      <c r="K95" s="281">
        <f t="shared" si="14"/>
        <v>67.95016548749993</v>
      </c>
      <c r="L95" s="191"/>
      <c r="P95" s="180"/>
      <c r="Q95" s="192"/>
      <c r="R95" s="192"/>
    </row>
    <row r="96" spans="1:18" ht="64.5" customHeight="1" thickBot="1">
      <c r="A96" s="312" t="s">
        <v>777</v>
      </c>
      <c r="B96" s="313"/>
      <c r="C96" s="277">
        <f>C22+C66+'De Para Fundo'!H165</f>
        <v>693092422</v>
      </c>
      <c r="D96" s="277">
        <v>0</v>
      </c>
      <c r="E96" s="277">
        <v>0</v>
      </c>
      <c r="F96" s="277">
        <v>0</v>
      </c>
      <c r="G96" s="277">
        <v>0</v>
      </c>
      <c r="H96" s="277">
        <v>0</v>
      </c>
      <c r="I96" s="281">
        <v>0</v>
      </c>
      <c r="J96" s="281">
        <v>0</v>
      </c>
      <c r="K96" s="281">
        <v>0</v>
      </c>
      <c r="L96" s="191"/>
      <c r="P96" s="180"/>
      <c r="Q96" s="192"/>
      <c r="R96" s="192"/>
    </row>
    <row r="97" spans="1:18" ht="64.5" customHeight="1" thickBot="1">
      <c r="A97" s="275" t="s">
        <v>308</v>
      </c>
      <c r="B97" s="276"/>
      <c r="C97" s="277">
        <f aca="true" t="shared" si="18" ref="C97:H97">C93+C96</f>
        <v>22456010361</v>
      </c>
      <c r="D97" s="277">
        <f t="shared" si="18"/>
        <v>24651870914</v>
      </c>
      <c r="E97" s="277">
        <f t="shared" si="18"/>
        <v>7725900233.54</v>
      </c>
      <c r="F97" s="277">
        <f t="shared" si="18"/>
        <v>6033073948.500002</v>
      </c>
      <c r="G97" s="277">
        <f t="shared" si="18"/>
        <v>1692826285.04</v>
      </c>
      <c r="H97" s="277">
        <f t="shared" si="18"/>
        <v>16925970680.460001</v>
      </c>
      <c r="I97" s="281">
        <f>E97/D97%</f>
        <v>31.34001577605373</v>
      </c>
      <c r="J97" s="281">
        <f>F97/D97%</f>
        <v>24.47308753784594</v>
      </c>
      <c r="K97" s="281">
        <f>H97/D97%</f>
        <v>68.65998422394628</v>
      </c>
      <c r="L97" s="191"/>
      <c r="P97" s="180"/>
      <c r="Q97" s="192"/>
      <c r="R97" s="192"/>
    </row>
    <row r="98" spans="1:18" ht="64.5" customHeight="1" thickBot="1">
      <c r="A98" s="312" t="s">
        <v>77</v>
      </c>
      <c r="B98" s="313"/>
      <c r="C98" s="277">
        <f aca="true" t="shared" si="19" ref="C98:H99">C18</f>
        <v>2492959309</v>
      </c>
      <c r="D98" s="277">
        <f t="shared" si="19"/>
        <v>2300168358</v>
      </c>
      <c r="E98" s="277">
        <f t="shared" si="19"/>
        <v>779674909.83</v>
      </c>
      <c r="F98" s="277">
        <f t="shared" si="19"/>
        <v>727324581.07</v>
      </c>
      <c r="G98" s="277">
        <f t="shared" si="19"/>
        <v>52350328.75999999</v>
      </c>
      <c r="H98" s="277">
        <f t="shared" si="19"/>
        <v>1520493448.17</v>
      </c>
      <c r="I98" s="281">
        <f>E98/D98%</f>
        <v>33.89642793399387</v>
      </c>
      <c r="J98" s="281">
        <f>F98/D98%</f>
        <v>31.620493279996687</v>
      </c>
      <c r="K98" s="281">
        <f>H98/D98%</f>
        <v>66.10357206600614</v>
      </c>
      <c r="L98" s="191"/>
      <c r="P98" s="180"/>
      <c r="Q98" s="192"/>
      <c r="R98" s="192"/>
    </row>
    <row r="99" spans="1:18" ht="64.5" customHeight="1" thickBot="1">
      <c r="A99" s="312" t="s">
        <v>26</v>
      </c>
      <c r="B99" s="313"/>
      <c r="C99" s="277">
        <f t="shared" si="19"/>
        <v>370436355</v>
      </c>
      <c r="D99" s="277">
        <f t="shared" si="19"/>
        <v>514192948</v>
      </c>
      <c r="E99" s="277">
        <f t="shared" si="19"/>
        <v>140683322.6</v>
      </c>
      <c r="F99" s="277">
        <f t="shared" si="19"/>
        <v>140683322.6</v>
      </c>
      <c r="G99" s="277">
        <f t="shared" si="19"/>
        <v>0</v>
      </c>
      <c r="H99" s="277">
        <f t="shared" si="19"/>
        <v>373509625.4</v>
      </c>
      <c r="I99" s="281">
        <f>E99/D99%</f>
        <v>27.360025676587068</v>
      </c>
      <c r="J99" s="281">
        <f>F99/D99%</f>
        <v>27.360025676587068</v>
      </c>
      <c r="K99" s="281">
        <f>H99/D99%</f>
        <v>72.63997432341291</v>
      </c>
      <c r="L99" s="191"/>
      <c r="P99" s="180"/>
      <c r="Q99" s="192"/>
      <c r="R99" s="192"/>
    </row>
    <row r="100" spans="1:16" ht="64.5" customHeight="1" thickBot="1">
      <c r="A100" s="314" t="s">
        <v>778</v>
      </c>
      <c r="B100" s="315"/>
      <c r="C100" s="277">
        <f aca="true" t="shared" si="20" ref="C100:H100">SUM(C95:C96)+C18+C19</f>
        <v>28293330622</v>
      </c>
      <c r="D100" s="277">
        <f t="shared" si="20"/>
        <v>30590984324</v>
      </c>
      <c r="E100" s="277">
        <f t="shared" si="20"/>
        <v>9822719942.86</v>
      </c>
      <c r="F100" s="277">
        <f t="shared" si="20"/>
        <v>7834624920.800002</v>
      </c>
      <c r="G100" s="277">
        <f t="shared" si="20"/>
        <v>1988095022.06</v>
      </c>
      <c r="H100" s="277">
        <f t="shared" si="20"/>
        <v>20768264381.14</v>
      </c>
      <c r="I100" s="281">
        <f t="shared" si="12"/>
        <v>32.1098524938723</v>
      </c>
      <c r="J100" s="281">
        <f t="shared" si="13"/>
        <v>25.61089515074344</v>
      </c>
      <c r="K100" s="281">
        <f t="shared" si="14"/>
        <v>67.89014750612769</v>
      </c>
      <c r="L100" s="191"/>
      <c r="P100" s="180"/>
    </row>
    <row r="101" spans="1:11" ht="48.75" customHeight="1">
      <c r="A101" s="193"/>
      <c r="B101" s="194"/>
      <c r="C101" s="194"/>
      <c r="D101" s="195"/>
      <c r="E101" s="195"/>
      <c r="F101" s="196"/>
      <c r="G101" s="197"/>
      <c r="H101" s="149"/>
      <c r="I101" s="149"/>
      <c r="J101" s="149"/>
      <c r="K101" s="149"/>
    </row>
    <row r="102" spans="1:11" ht="50.25">
      <c r="A102" s="193"/>
      <c r="B102" s="149"/>
      <c r="C102" s="149"/>
      <c r="D102" s="282"/>
      <c r="E102" s="282"/>
      <c r="F102" s="282"/>
      <c r="G102" s="198"/>
      <c r="H102" s="149"/>
      <c r="I102" s="149"/>
      <c r="J102" s="149"/>
      <c r="K102" s="149"/>
    </row>
    <row r="103" spans="1:11" ht="50.25">
      <c r="A103" s="193"/>
      <c r="B103" s="149"/>
      <c r="C103" s="149"/>
      <c r="D103" s="149"/>
      <c r="E103" s="149"/>
      <c r="F103" s="199"/>
      <c r="G103" s="198"/>
      <c r="H103" s="196"/>
      <c r="I103" s="149"/>
      <c r="J103" s="149"/>
      <c r="K103" s="149"/>
    </row>
    <row r="104" spans="1:11" ht="23.25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</row>
    <row r="105" spans="1:11" ht="23.25">
      <c r="A105" s="149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</row>
    <row r="106" spans="1:11" ht="23.2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</row>
    <row r="107" spans="1:11" ht="23.25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</row>
    <row r="108" spans="1:11" ht="23.25">
      <c r="A108" s="149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</row>
    <row r="109" spans="1:11" ht="23.25">
      <c r="A109" s="149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</row>
    <row r="110" spans="1:11" ht="23.25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</row>
    <row r="111" spans="1:11" ht="23.2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</row>
    <row r="112" spans="1:11" ht="23.2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</row>
    <row r="113" spans="1:11" ht="23.2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</row>
    <row r="114" spans="1:11" ht="23.2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</row>
    <row r="115" spans="1:11" ht="23.2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</row>
    <row r="116" spans="1:11" ht="23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1" ht="23.2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</row>
    <row r="118" spans="1:11" ht="23.2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</row>
    <row r="119" spans="1:11" ht="23.2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</row>
    <row r="120" spans="1:11" ht="23.2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</row>
    <row r="121" spans="1:11" ht="23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</row>
    <row r="122" spans="1:11" ht="23.2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</row>
    <row r="123" spans="1:11" ht="23.2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</row>
    <row r="124" spans="1:11" ht="23.2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</row>
    <row r="125" spans="1:11" ht="23.2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</row>
    <row r="126" spans="1:11" ht="23.2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</row>
    <row r="127" spans="1:11" ht="23.2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</row>
    <row r="128" spans="1:11" ht="23.2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</row>
    <row r="129" spans="1:11" ht="23.2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</row>
    <row r="130" spans="1:11" ht="23.2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</row>
    <row r="131" spans="1:11" ht="23.2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</row>
    <row r="132" spans="1:11" ht="23.2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</row>
    <row r="133" spans="1:11" ht="23.2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</row>
    <row r="134" spans="1:11" ht="23.2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</row>
    <row r="135" spans="1:11" ht="23.25">
      <c r="A135" s="149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</row>
    <row r="136" spans="1:11" ht="23.25">
      <c r="A136" s="149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</row>
    <row r="137" spans="1:11" ht="23.25">
      <c r="A137" s="149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</row>
    <row r="138" spans="1:11" ht="23.25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</row>
    <row r="139" spans="1:11" ht="23.25">
      <c r="A139" s="149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</row>
    <row r="140" spans="1:11" ht="23.25">
      <c r="A140" s="149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</row>
    <row r="141" spans="1:11" ht="23.25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</row>
    <row r="142" spans="1:11" ht="23.25">
      <c r="A142" s="149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</row>
    <row r="143" spans="1:11" ht="23.25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</row>
    <row r="144" spans="1:11" ht="23.2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</row>
    <row r="145" spans="1:11" ht="23.2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</row>
    <row r="146" spans="1:11" ht="23.2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</row>
    <row r="147" spans="1:11" ht="23.2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</row>
    <row r="148" spans="1:11" ht="23.2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</row>
    <row r="149" spans="1:11" ht="23.2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</row>
    <row r="150" spans="1:11" ht="23.2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</row>
    <row r="151" spans="1:11" ht="23.2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</row>
    <row r="152" spans="1:11" ht="23.2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</row>
    <row r="153" spans="1:11" ht="23.2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</row>
    <row r="154" spans="1:11" ht="23.2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</row>
    <row r="155" spans="1:11" ht="23.2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</row>
    <row r="156" spans="1:11" ht="23.2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</row>
    <row r="157" spans="1:11" ht="23.2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</row>
    <row r="158" spans="1:11" ht="23.2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</row>
    <row r="159" spans="1:11" ht="23.2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</row>
    <row r="160" spans="1:11" ht="23.2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</row>
    <row r="161" spans="1:11" ht="23.2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</row>
    <row r="162" spans="1:11" ht="23.2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</row>
    <row r="163" spans="1:11" ht="23.2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</row>
    <row r="164" spans="1:11" ht="23.2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</row>
    <row r="165" spans="1:11" ht="23.2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</row>
    <row r="166" spans="1:11" ht="23.2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</row>
    <row r="167" spans="1:11" ht="23.2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</row>
    <row r="168" spans="1:11" ht="23.2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</row>
    <row r="169" spans="1:11" ht="23.2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</row>
    <row r="170" spans="1:11" ht="23.2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</row>
    <row r="171" spans="1:11" ht="23.2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</row>
    <row r="172" spans="1:11" ht="23.2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</row>
    <row r="173" spans="1:11" ht="23.2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</row>
    <row r="174" spans="1:11" ht="23.2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</row>
    <row r="175" spans="1:11" ht="23.2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</row>
    <row r="176" spans="1:11" ht="23.2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</row>
    <row r="177" spans="1:11" ht="23.2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</row>
    <row r="178" spans="1:11" ht="23.2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</row>
    <row r="179" spans="1:11" ht="23.2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</row>
    <row r="180" spans="1:11" ht="23.2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</row>
    <row r="181" spans="1:11" ht="23.2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</row>
    <row r="182" spans="1:11" ht="23.2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</row>
    <row r="183" spans="1:11" ht="23.2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</row>
    <row r="184" spans="1:11" ht="23.2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</row>
    <row r="185" spans="1:11" ht="23.2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</row>
    <row r="186" spans="1:11" ht="23.2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</row>
    <row r="187" spans="1:11" ht="23.2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</row>
    <row r="188" spans="1:11" ht="23.2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</row>
    <row r="189" spans="1:11" ht="23.2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</row>
    <row r="190" spans="1:11" ht="23.25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</row>
    <row r="191" spans="1:11" ht="23.25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</row>
    <row r="192" spans="1:11" ht="23.25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</row>
    <row r="193" spans="1:11" ht="23.2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</row>
    <row r="194" spans="1:11" ht="23.25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</row>
    <row r="195" spans="1:11" ht="23.25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</row>
    <row r="196" spans="1:11" ht="23.25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</row>
    <row r="197" spans="1:11" ht="23.2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</row>
    <row r="198" spans="1:11" ht="23.25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</row>
    <row r="199" spans="1:11" ht="23.25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</row>
    <row r="200" spans="1:11" ht="23.25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</row>
    <row r="201" spans="1:11" ht="23.25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</row>
    <row r="202" spans="1:11" ht="23.25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</row>
    <row r="203" spans="1:11" ht="23.2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</row>
    <row r="204" spans="1:11" ht="23.2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</row>
    <row r="205" spans="1:11" ht="23.2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</row>
    <row r="206" spans="1:11" ht="23.2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</row>
    <row r="207" spans="1:11" ht="23.2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</row>
    <row r="208" spans="1:11" ht="23.2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</row>
    <row r="209" spans="1:11" ht="23.2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</row>
    <row r="210" spans="1:11" ht="23.2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</row>
    <row r="211" spans="1:11" ht="23.2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</row>
    <row r="212" spans="1:11" ht="23.2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</row>
    <row r="213" spans="1:11" ht="23.2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</row>
    <row r="214" spans="1:11" ht="23.25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</row>
    <row r="215" spans="1:11" ht="23.2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</row>
    <row r="216" spans="1:11" ht="23.2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</row>
    <row r="217" spans="1:11" ht="23.2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</row>
    <row r="218" spans="1:11" ht="23.2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</row>
    <row r="219" spans="1:11" ht="23.25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</row>
    <row r="220" spans="1:11" ht="23.2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</row>
    <row r="221" spans="1:11" ht="23.2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</row>
    <row r="222" spans="1:11" ht="23.25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</row>
    <row r="223" spans="1:11" ht="23.25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</row>
    <row r="224" spans="1:11" ht="23.25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</row>
    <row r="225" spans="1:11" ht="23.2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</row>
    <row r="226" spans="1:11" ht="23.25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</row>
    <row r="227" spans="1:11" ht="23.2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</row>
    <row r="228" spans="1:11" ht="23.25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</row>
    <row r="229" spans="1:11" ht="23.25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</row>
    <row r="230" spans="1:11" ht="23.2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</row>
    <row r="231" spans="1:11" ht="23.2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</row>
    <row r="232" spans="1:11" ht="23.25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</row>
    <row r="233" spans="1:11" ht="23.2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</row>
    <row r="234" spans="1:11" ht="23.25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</row>
    <row r="235" spans="1:11" ht="23.25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</row>
    <row r="236" spans="1:11" ht="23.25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</row>
    <row r="237" spans="1:11" ht="23.25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</row>
    <row r="238" spans="1:11" ht="23.25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</row>
    <row r="239" spans="1:11" ht="23.25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</row>
    <row r="240" spans="1:11" ht="23.25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</row>
    <row r="241" spans="1:11" ht="23.2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</row>
    <row r="242" spans="1:11" ht="23.25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</row>
    <row r="243" spans="1:11" ht="23.25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</row>
    <row r="244" spans="1:11" ht="23.25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</row>
    <row r="245" spans="1:11" ht="23.25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</row>
    <row r="246" spans="1:11" ht="23.25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</row>
    <row r="247" spans="1:11" ht="23.25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</row>
    <row r="248" spans="1:11" ht="23.25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</row>
    <row r="249" spans="1:11" ht="23.25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</row>
    <row r="250" spans="1:11" ht="23.25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</row>
    <row r="251" spans="1:11" ht="23.25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</row>
    <row r="252" spans="1:11" ht="23.25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</row>
    <row r="253" spans="1:11" ht="23.2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</row>
    <row r="254" spans="1:11" ht="23.25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</row>
    <row r="255" spans="1:11" ht="23.25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</row>
    <row r="256" spans="1:11" ht="23.25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</row>
    <row r="257" spans="1:11" ht="23.2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</row>
    <row r="258" spans="1:11" ht="23.25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</row>
    <row r="259" spans="1:11" ht="23.25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</row>
    <row r="260" spans="1:11" ht="23.25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</row>
    <row r="261" spans="1:11" ht="23.25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</row>
    <row r="262" spans="1:11" ht="23.25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</row>
    <row r="263" spans="1:11" ht="23.25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</row>
    <row r="264" spans="1:11" ht="23.25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</row>
    <row r="265" spans="1:11" ht="23.25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</row>
    <row r="266" spans="1:11" ht="23.25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</row>
    <row r="267" spans="1:11" ht="23.25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</row>
    <row r="268" spans="1:11" ht="23.25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</row>
    <row r="269" spans="1:11" ht="23.25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</row>
    <row r="270" spans="1:11" ht="23.25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</row>
    <row r="271" spans="1:11" ht="23.25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</row>
    <row r="272" spans="1:11" ht="23.25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</row>
    <row r="273" spans="1:11" ht="23.25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</row>
    <row r="274" spans="1:11" ht="23.25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</row>
    <row r="275" spans="1:11" ht="23.25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</row>
    <row r="276" spans="1:11" ht="23.25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</row>
    <row r="277" spans="1:11" ht="23.2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</row>
    <row r="278" spans="1:11" ht="23.25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</row>
    <row r="279" spans="1:11" ht="23.25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</row>
    <row r="280" spans="1:11" ht="23.2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</row>
    <row r="281" spans="1:11" ht="23.25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</row>
    <row r="282" spans="1:11" ht="23.25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</row>
    <row r="283" spans="1:11" ht="23.25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</row>
    <row r="284" spans="1:11" ht="23.25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</row>
    <row r="285" spans="1:11" ht="23.2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</row>
    <row r="286" spans="1:11" ht="23.25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</row>
    <row r="287" spans="1:11" ht="23.25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</row>
    <row r="288" spans="1:11" ht="23.25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</row>
    <row r="289" spans="1:11" ht="23.25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</row>
    <row r="290" spans="1:11" ht="23.25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</row>
    <row r="291" spans="1:11" ht="23.25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</row>
    <row r="292" spans="1:11" ht="23.25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</row>
    <row r="293" spans="1:11" ht="23.25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</row>
    <row r="294" spans="1:11" ht="23.25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</row>
    <row r="295" spans="1:11" ht="23.25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</row>
    <row r="296" spans="1:11" ht="23.25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</row>
    <row r="297" spans="1:11" ht="23.25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</row>
    <row r="298" spans="1:11" ht="23.25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</row>
    <row r="299" spans="1:11" ht="23.25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</row>
    <row r="300" spans="1:11" ht="23.25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</row>
    <row r="301" spans="1:11" ht="23.25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</row>
    <row r="302" spans="1:11" ht="23.25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</row>
    <row r="303" spans="1:11" ht="23.25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</row>
    <row r="304" spans="1:11" ht="23.25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</row>
    <row r="305" spans="1:11" ht="23.25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</row>
    <row r="306" spans="1:11" ht="23.25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</row>
    <row r="307" spans="1:11" ht="23.25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</row>
    <row r="308" spans="1:11" ht="23.25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</row>
    <row r="309" spans="1:11" ht="23.25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</row>
    <row r="310" spans="1:11" ht="23.25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</row>
    <row r="311" spans="1:11" ht="23.25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</row>
    <row r="312" spans="1:11" ht="23.25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</row>
    <row r="313" spans="1:11" ht="23.25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</row>
    <row r="314" spans="1:11" ht="23.25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</row>
    <row r="315" spans="1:11" ht="23.25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</row>
    <row r="316" spans="1:11" ht="23.25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</row>
    <row r="317" spans="1:11" ht="23.25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</row>
    <row r="318" spans="1:11" ht="23.2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</row>
    <row r="319" spans="1:11" ht="23.25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</row>
    <row r="320" spans="1:11" ht="23.25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</row>
    <row r="321" spans="1:11" ht="23.25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</row>
    <row r="322" spans="1:11" ht="23.25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</row>
    <row r="323" spans="1:11" ht="23.25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</row>
    <row r="324" spans="1:11" ht="23.25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</row>
    <row r="325" spans="1:11" ht="23.25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</row>
    <row r="326" spans="1:11" ht="23.25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</row>
    <row r="327" spans="1:11" ht="23.25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</row>
    <row r="328" spans="1:11" ht="23.25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</row>
    <row r="329" spans="1:11" ht="23.25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</row>
    <row r="330" spans="1:11" ht="23.25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</row>
    <row r="331" spans="1:11" ht="23.25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</row>
    <row r="332" spans="1:11" ht="23.25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</row>
    <row r="333" spans="1:11" ht="23.25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</row>
    <row r="334" spans="1:11" ht="23.25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</row>
    <row r="335" spans="1:11" ht="23.25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</row>
    <row r="336" spans="1:11" ht="23.25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</row>
    <row r="337" spans="1:11" ht="23.25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</row>
    <row r="338" spans="1:11" ht="23.25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</row>
    <row r="339" spans="1:11" ht="23.25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</row>
    <row r="340" spans="1:11" ht="23.25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</row>
    <row r="341" spans="1:11" ht="23.25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</row>
    <row r="342" spans="1:11" ht="23.25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</row>
    <row r="343" spans="1:11" ht="23.25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</row>
    <row r="344" spans="1:11" ht="23.25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</row>
    <row r="345" spans="1:11" ht="23.25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</row>
    <row r="346" spans="1:11" ht="23.25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</row>
    <row r="347" spans="1:11" ht="23.25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</row>
    <row r="348" spans="1:11" ht="23.25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</row>
    <row r="349" spans="1:11" ht="23.25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</row>
    <row r="350" spans="1:11" ht="23.25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</row>
    <row r="351" spans="1:11" ht="23.25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</row>
    <row r="352" spans="1:11" ht="23.25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</row>
    <row r="353" spans="1:11" ht="23.25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</row>
    <row r="354" spans="1:11" ht="23.25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</row>
    <row r="355" spans="1:11" ht="23.25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</row>
    <row r="356" spans="1:11" ht="23.25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</row>
    <row r="357" spans="1:11" ht="23.25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</row>
    <row r="358" spans="1:11" ht="23.25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</row>
    <row r="359" spans="1:11" ht="23.25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</row>
    <row r="360" spans="1:11" ht="23.25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</row>
    <row r="361" spans="1:11" ht="23.25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</row>
    <row r="362" spans="1:11" ht="23.25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</row>
    <row r="363" spans="1:11" ht="23.25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</row>
    <row r="364" spans="1:11" ht="23.25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</row>
    <row r="365" spans="1:11" ht="23.25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</row>
    <row r="366" spans="1:11" ht="23.25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</row>
    <row r="367" spans="1:11" ht="23.25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</row>
    <row r="368" spans="1:11" ht="23.25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</row>
    <row r="369" spans="1:11" ht="23.25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</row>
    <row r="370" spans="1:11" ht="23.25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</row>
    <row r="371" spans="1:11" ht="23.25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</row>
    <row r="372" spans="1:11" ht="23.25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</row>
    <row r="373" spans="1:11" ht="23.25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</row>
    <row r="374" spans="1:11" ht="23.25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</row>
    <row r="375" spans="1:11" ht="23.25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</row>
    <row r="376" spans="1:11" ht="23.25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</row>
    <row r="377" spans="1:11" ht="23.2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</row>
    <row r="378" spans="1:11" ht="23.2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</row>
    <row r="379" spans="1:11" ht="23.25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</row>
    <row r="380" spans="1:11" ht="23.25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</row>
    <row r="381" spans="1:11" ht="23.25">
      <c r="A381" s="149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</row>
    <row r="382" spans="1:11" ht="23.25">
      <c r="A382" s="149"/>
      <c r="B382" s="149"/>
      <c r="C382" s="149"/>
      <c r="D382" s="149"/>
      <c r="E382" s="149"/>
      <c r="F382" s="149"/>
      <c r="G382" s="149"/>
      <c r="H382" s="149"/>
      <c r="I382" s="149"/>
      <c r="J382" s="149"/>
      <c r="K382" s="149"/>
    </row>
    <row r="383" spans="1:11" ht="23.25">
      <c r="A383" s="149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</row>
    <row r="384" spans="1:11" ht="23.25">
      <c r="A384" s="149"/>
      <c r="B384" s="149"/>
      <c r="C384" s="149"/>
      <c r="D384" s="149"/>
      <c r="E384" s="149"/>
      <c r="F384" s="149"/>
      <c r="G384" s="149"/>
      <c r="H384" s="149"/>
      <c r="I384" s="149"/>
      <c r="J384" s="149"/>
      <c r="K384" s="149"/>
    </row>
    <row r="385" spans="1:11" ht="23.25">
      <c r="A385" s="149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</row>
    <row r="386" spans="1:11" ht="23.25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</row>
    <row r="387" spans="1:11" ht="23.25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</row>
    <row r="388" spans="1:11" ht="23.25">
      <c r="A388" s="149"/>
      <c r="B388" s="149"/>
      <c r="C388" s="149"/>
      <c r="D388" s="149"/>
      <c r="E388" s="149"/>
      <c r="F388" s="149"/>
      <c r="G388" s="149"/>
      <c r="H388" s="149"/>
      <c r="I388" s="149"/>
      <c r="J388" s="149"/>
      <c r="K388" s="149"/>
    </row>
    <row r="389" spans="1:11" ht="23.25">
      <c r="A389" s="149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</row>
    <row r="390" spans="1:11" ht="23.25">
      <c r="A390" s="149"/>
      <c r="B390" s="149"/>
      <c r="C390" s="149"/>
      <c r="D390" s="149"/>
      <c r="E390" s="149"/>
      <c r="F390" s="149"/>
      <c r="G390" s="149"/>
      <c r="H390" s="149"/>
      <c r="I390" s="149"/>
      <c r="J390" s="149"/>
      <c r="K390" s="149"/>
    </row>
    <row r="391" spans="1:11" ht="23.25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</row>
    <row r="392" spans="1:11" ht="23.25">
      <c r="A392" s="149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</row>
    <row r="393" spans="1:11" ht="23.25">
      <c r="A393" s="149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</row>
    <row r="394" spans="1:11" ht="23.25">
      <c r="A394" s="149"/>
      <c r="B394" s="149"/>
      <c r="C394" s="149"/>
      <c r="D394" s="149"/>
      <c r="E394" s="149"/>
      <c r="F394" s="149"/>
      <c r="G394" s="149"/>
      <c r="H394" s="149"/>
      <c r="I394" s="149"/>
      <c r="J394" s="149"/>
      <c r="K394" s="149"/>
    </row>
    <row r="395" spans="1:11" ht="23.25">
      <c r="A395" s="149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</row>
    <row r="396" spans="1:11" ht="23.25">
      <c r="A396" s="149"/>
      <c r="B396" s="149"/>
      <c r="C396" s="149"/>
      <c r="D396" s="149"/>
      <c r="E396" s="149"/>
      <c r="F396" s="149"/>
      <c r="G396" s="149"/>
      <c r="H396" s="149"/>
      <c r="I396" s="149"/>
      <c r="J396" s="149"/>
      <c r="K396" s="149"/>
    </row>
    <row r="397" spans="1:11" ht="23.25">
      <c r="A397" s="149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</row>
    <row r="398" spans="1:11" ht="23.25">
      <c r="A398" s="149"/>
      <c r="B398" s="149"/>
      <c r="C398" s="149"/>
      <c r="D398" s="149"/>
      <c r="E398" s="149"/>
      <c r="F398" s="149"/>
      <c r="G398" s="149"/>
      <c r="H398" s="149"/>
      <c r="I398" s="149"/>
      <c r="J398" s="149"/>
      <c r="K398" s="149"/>
    </row>
    <row r="399" spans="1:11" ht="23.25">
      <c r="A399" s="149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</row>
    <row r="400" spans="1:11" ht="23.25">
      <c r="A400" s="149"/>
      <c r="B400" s="149"/>
      <c r="C400" s="149"/>
      <c r="D400" s="149"/>
      <c r="E400" s="149"/>
      <c r="F400" s="149"/>
      <c r="G400" s="149"/>
      <c r="H400" s="149"/>
      <c r="I400" s="149"/>
      <c r="J400" s="149"/>
      <c r="K400" s="149"/>
    </row>
    <row r="401" spans="1:11" ht="23.25">
      <c r="A401" s="149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</row>
    <row r="402" spans="1:11" ht="23.25">
      <c r="A402" s="149"/>
      <c r="B402" s="149"/>
      <c r="C402" s="149"/>
      <c r="D402" s="149"/>
      <c r="E402" s="149"/>
      <c r="F402" s="149"/>
      <c r="G402" s="149"/>
      <c r="H402" s="149"/>
      <c r="I402" s="149"/>
      <c r="J402" s="149"/>
      <c r="K402" s="149"/>
    </row>
    <row r="403" spans="1:11" ht="23.25">
      <c r="A403" s="149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</row>
    <row r="404" spans="1:11" ht="23.25">
      <c r="A404" s="149"/>
      <c r="B404" s="149"/>
      <c r="C404" s="149"/>
      <c r="D404" s="149"/>
      <c r="E404" s="149"/>
      <c r="F404" s="149"/>
      <c r="G404" s="149"/>
      <c r="H404" s="149"/>
      <c r="I404" s="149"/>
      <c r="J404" s="149"/>
      <c r="K404" s="149"/>
    </row>
    <row r="405" spans="1:11" ht="23.25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</row>
    <row r="406" spans="1:11" ht="23.25">
      <c r="A406" s="149"/>
      <c r="B406" s="149"/>
      <c r="C406" s="149"/>
      <c r="D406" s="149"/>
      <c r="E406" s="149"/>
      <c r="F406" s="149"/>
      <c r="G406" s="149"/>
      <c r="H406" s="149"/>
      <c r="I406" s="149"/>
      <c r="J406" s="149"/>
      <c r="K406" s="149"/>
    </row>
    <row r="407" spans="1:11" ht="23.25">
      <c r="A407" s="149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</row>
    <row r="408" spans="1:11" ht="23.25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</row>
    <row r="409" spans="1:11" ht="23.25">
      <c r="A409" s="149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</row>
    <row r="410" spans="1:11" ht="23.25">
      <c r="A410" s="149"/>
      <c r="B410" s="149"/>
      <c r="C410" s="149"/>
      <c r="D410" s="149"/>
      <c r="E410" s="149"/>
      <c r="F410" s="149"/>
      <c r="G410" s="149"/>
      <c r="H410" s="149"/>
      <c r="I410" s="149"/>
      <c r="J410" s="149"/>
      <c r="K410" s="149"/>
    </row>
    <row r="411" spans="1:11" ht="23.25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</row>
    <row r="412" spans="1:11" ht="23.25">
      <c r="A412" s="149"/>
      <c r="B412" s="149"/>
      <c r="C412" s="149"/>
      <c r="D412" s="149"/>
      <c r="E412" s="149"/>
      <c r="F412" s="149"/>
      <c r="G412" s="149"/>
      <c r="H412" s="149"/>
      <c r="I412" s="149"/>
      <c r="J412" s="149"/>
      <c r="K412" s="149"/>
    </row>
    <row r="413" spans="1:11" ht="23.25">
      <c r="A413" s="149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</row>
    <row r="414" spans="1:11" ht="23.25">
      <c r="A414" s="149"/>
      <c r="B414" s="149"/>
      <c r="C414" s="149"/>
      <c r="D414" s="149"/>
      <c r="E414" s="149"/>
      <c r="F414" s="149"/>
      <c r="G414" s="149"/>
      <c r="H414" s="149"/>
      <c r="I414" s="149"/>
      <c r="J414" s="149"/>
      <c r="K414" s="149"/>
    </row>
    <row r="415" spans="1:11" ht="23.25">
      <c r="A415" s="149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</row>
    <row r="416" spans="1:11" ht="23.25">
      <c r="A416" s="149"/>
      <c r="B416" s="149"/>
      <c r="C416" s="149"/>
      <c r="D416" s="149"/>
      <c r="E416" s="149"/>
      <c r="F416" s="149"/>
      <c r="G416" s="149"/>
      <c r="H416" s="149"/>
      <c r="I416" s="149"/>
      <c r="J416" s="149"/>
      <c r="K416" s="149"/>
    </row>
    <row r="417" spans="1:11" ht="23.25">
      <c r="A417" s="149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</row>
    <row r="418" spans="1:11" ht="23.25">
      <c r="A418" s="149"/>
      <c r="B418" s="149"/>
      <c r="C418" s="149"/>
      <c r="D418" s="149"/>
      <c r="E418" s="149"/>
      <c r="F418" s="149"/>
      <c r="G418" s="149"/>
      <c r="H418" s="149"/>
      <c r="I418" s="149"/>
      <c r="J418" s="149"/>
      <c r="K418" s="149"/>
    </row>
    <row r="419" spans="1:11" ht="23.25">
      <c r="A419" s="149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</row>
    <row r="420" spans="1:11" ht="23.25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</row>
    <row r="421" spans="1:11" ht="23.25">
      <c r="A421" s="149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</row>
    <row r="422" spans="1:11" ht="23.25">
      <c r="A422" s="149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</row>
    <row r="423" spans="1:11" ht="23.25">
      <c r="A423" s="149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</row>
    <row r="424" spans="1:11" ht="23.25">
      <c r="A424" s="149"/>
      <c r="B424" s="149"/>
      <c r="C424" s="149"/>
      <c r="D424" s="149"/>
      <c r="E424" s="149"/>
      <c r="F424" s="149"/>
      <c r="G424" s="149"/>
      <c r="H424" s="149"/>
      <c r="I424" s="149"/>
      <c r="J424" s="149"/>
      <c r="K424" s="149"/>
    </row>
    <row r="425" spans="1:11" ht="23.25">
      <c r="A425" s="149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</row>
    <row r="426" spans="1:11" ht="23.25">
      <c r="A426" s="149"/>
      <c r="B426" s="149"/>
      <c r="C426" s="149"/>
      <c r="D426" s="149"/>
      <c r="E426" s="149"/>
      <c r="F426" s="149"/>
      <c r="G426" s="149"/>
      <c r="H426" s="149"/>
      <c r="I426" s="149"/>
      <c r="J426" s="149"/>
      <c r="K426" s="149"/>
    </row>
    <row r="427" spans="1:11" ht="23.25">
      <c r="A427" s="149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</row>
    <row r="428" spans="1:11" ht="23.25">
      <c r="A428" s="149"/>
      <c r="B428" s="149"/>
      <c r="C428" s="149"/>
      <c r="D428" s="149"/>
      <c r="E428" s="149"/>
      <c r="F428" s="149"/>
      <c r="G428" s="149"/>
      <c r="H428" s="149"/>
      <c r="I428" s="149"/>
      <c r="J428" s="149"/>
      <c r="K428" s="149"/>
    </row>
    <row r="429" spans="1:11" ht="23.25">
      <c r="A429" s="149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</row>
    <row r="430" spans="1:11" ht="23.25">
      <c r="A430" s="149"/>
      <c r="B430" s="149"/>
      <c r="C430" s="149"/>
      <c r="D430" s="149"/>
      <c r="E430" s="149"/>
      <c r="F430" s="149"/>
      <c r="G430" s="149"/>
      <c r="H430" s="149"/>
      <c r="I430" s="149"/>
      <c r="J430" s="149"/>
      <c r="K430" s="149"/>
    </row>
    <row r="431" spans="1:11" ht="23.25">
      <c r="A431" s="149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</row>
    <row r="432" spans="1:11" ht="23.25">
      <c r="A432" s="149"/>
      <c r="B432" s="149"/>
      <c r="C432" s="149"/>
      <c r="D432" s="149"/>
      <c r="E432" s="149"/>
      <c r="F432" s="149"/>
      <c r="G432" s="149"/>
      <c r="H432" s="149"/>
      <c r="I432" s="149"/>
      <c r="J432" s="149"/>
      <c r="K432" s="149"/>
    </row>
    <row r="433" spans="1:11" ht="23.25">
      <c r="A433" s="149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</row>
    <row r="434" spans="1:11" ht="23.25">
      <c r="A434" s="149"/>
      <c r="B434" s="149"/>
      <c r="C434" s="149"/>
      <c r="D434" s="149"/>
      <c r="E434" s="149"/>
      <c r="F434" s="149"/>
      <c r="G434" s="149"/>
      <c r="H434" s="149"/>
      <c r="I434" s="149"/>
      <c r="J434" s="149"/>
      <c r="K434" s="149"/>
    </row>
    <row r="435" spans="1:11" ht="23.25">
      <c r="A435" s="149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</row>
    <row r="436" spans="1:11" ht="23.25">
      <c r="A436" s="149"/>
      <c r="B436" s="149"/>
      <c r="C436" s="149"/>
      <c r="D436" s="149"/>
      <c r="E436" s="149"/>
      <c r="F436" s="149"/>
      <c r="G436" s="149"/>
      <c r="H436" s="149"/>
      <c r="I436" s="149"/>
      <c r="J436" s="149"/>
      <c r="K436" s="149"/>
    </row>
    <row r="437" spans="1:11" ht="23.25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</row>
    <row r="438" spans="1:11" ht="23.25">
      <c r="A438" s="149"/>
      <c r="B438" s="149"/>
      <c r="C438" s="149"/>
      <c r="D438" s="149"/>
      <c r="E438" s="149"/>
      <c r="F438" s="149"/>
      <c r="G438" s="149"/>
      <c r="H438" s="149"/>
      <c r="I438" s="149"/>
      <c r="J438" s="149"/>
      <c r="K438" s="149"/>
    </row>
    <row r="439" spans="1:11" ht="23.25">
      <c r="A439" s="149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</row>
    <row r="440" spans="1:11" ht="23.25">
      <c r="A440" s="149"/>
      <c r="B440" s="149"/>
      <c r="C440" s="149"/>
      <c r="D440" s="149"/>
      <c r="E440" s="149"/>
      <c r="F440" s="149"/>
      <c r="G440" s="149"/>
      <c r="H440" s="149"/>
      <c r="I440" s="149"/>
      <c r="J440" s="149"/>
      <c r="K440" s="149"/>
    </row>
    <row r="441" spans="1:11" ht="23.25">
      <c r="A441" s="149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</row>
    <row r="442" spans="1:11" ht="23.25">
      <c r="A442" s="149"/>
      <c r="B442" s="149"/>
      <c r="C442" s="149"/>
      <c r="D442" s="149"/>
      <c r="E442" s="149"/>
      <c r="F442" s="149"/>
      <c r="G442" s="149"/>
      <c r="H442" s="149"/>
      <c r="I442" s="149"/>
      <c r="J442" s="149"/>
      <c r="K442" s="149"/>
    </row>
    <row r="443" spans="1:11" ht="23.25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1:11" ht="23.25">
      <c r="A444" s="149"/>
      <c r="B444" s="149"/>
      <c r="C444" s="149"/>
      <c r="D444" s="149"/>
      <c r="E444" s="149"/>
      <c r="F444" s="149"/>
      <c r="G444" s="149"/>
      <c r="H444" s="149"/>
      <c r="I444" s="149"/>
      <c r="J444" s="149"/>
      <c r="K444" s="149"/>
    </row>
    <row r="445" spans="1:11" ht="23.25">
      <c r="A445" s="149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</row>
    <row r="446" spans="1:11" ht="23.25">
      <c r="A446" s="149"/>
      <c r="B446" s="149"/>
      <c r="C446" s="149"/>
      <c r="D446" s="149"/>
      <c r="E446" s="149"/>
      <c r="F446" s="149"/>
      <c r="G446" s="149"/>
      <c r="H446" s="149"/>
      <c r="I446" s="149"/>
      <c r="J446" s="149"/>
      <c r="K446" s="149"/>
    </row>
    <row r="447" spans="1:11" ht="23.25">
      <c r="A447" s="149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</row>
    <row r="448" spans="1:11" ht="23.25">
      <c r="A448" s="149"/>
      <c r="B448" s="149"/>
      <c r="C448" s="149"/>
      <c r="D448" s="149"/>
      <c r="E448" s="149"/>
      <c r="F448" s="149"/>
      <c r="G448" s="149"/>
      <c r="H448" s="149"/>
      <c r="I448" s="149"/>
      <c r="J448" s="149"/>
      <c r="K448" s="149"/>
    </row>
    <row r="449" spans="1:11" ht="23.25">
      <c r="A449" s="149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</row>
    <row r="450" spans="1:11" ht="23.25">
      <c r="A450" s="149"/>
      <c r="B450" s="149"/>
      <c r="C450" s="149"/>
      <c r="D450" s="149"/>
      <c r="E450" s="149"/>
      <c r="F450" s="149"/>
      <c r="G450" s="149"/>
      <c r="H450" s="149"/>
      <c r="I450" s="149"/>
      <c r="J450" s="149"/>
      <c r="K450" s="149"/>
    </row>
    <row r="451" spans="1:11" ht="23.25">
      <c r="A451" s="149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</row>
    <row r="452" spans="1:11" ht="23.25">
      <c r="A452" s="149"/>
      <c r="B452" s="149"/>
      <c r="C452" s="149"/>
      <c r="D452" s="149"/>
      <c r="E452" s="149"/>
      <c r="F452" s="149"/>
      <c r="G452" s="149"/>
      <c r="H452" s="149"/>
      <c r="I452" s="149"/>
      <c r="J452" s="149"/>
      <c r="K452" s="149"/>
    </row>
    <row r="453" spans="1:11" ht="23.25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</row>
    <row r="454" spans="1:11" ht="23.25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</row>
    <row r="455" spans="1:11" ht="23.25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</row>
    <row r="456" spans="1:11" ht="23.25">
      <c r="A456" s="149"/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</row>
    <row r="457" spans="1:11" ht="23.25">
      <c r="A457" s="149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</row>
    <row r="458" spans="1:11" ht="23.25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</row>
    <row r="459" spans="1:11" ht="23.25">
      <c r="A459" s="149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</row>
    <row r="460" spans="1:11" ht="23.25">
      <c r="A460" s="149"/>
      <c r="B460" s="149"/>
      <c r="C460" s="149"/>
      <c r="D460" s="149"/>
      <c r="E460" s="149"/>
      <c r="F460" s="149"/>
      <c r="G460" s="149"/>
      <c r="H460" s="149"/>
      <c r="I460" s="149"/>
      <c r="J460" s="149"/>
      <c r="K460" s="149"/>
    </row>
    <row r="461" spans="1:11" ht="23.25">
      <c r="A461" s="149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</row>
    <row r="462" spans="1:11" ht="23.25">
      <c r="A462" s="149"/>
      <c r="B462" s="149"/>
      <c r="C462" s="149"/>
      <c r="D462" s="149"/>
      <c r="E462" s="149"/>
      <c r="F462" s="149"/>
      <c r="G462" s="149"/>
      <c r="H462" s="149"/>
      <c r="I462" s="149"/>
      <c r="J462" s="149"/>
      <c r="K462" s="149"/>
    </row>
    <row r="463" spans="1:11" ht="23.25">
      <c r="A463" s="149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</row>
    <row r="464" spans="1:11" ht="23.25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</row>
    <row r="465" spans="1:11" ht="23.25">
      <c r="A465" s="149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</row>
    <row r="466" spans="1:11" ht="23.25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</row>
    <row r="467" spans="1:11" ht="23.25">
      <c r="A467" s="149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</row>
    <row r="468" spans="1:11" ht="23.25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</row>
    <row r="469" spans="1:11" ht="23.25">
      <c r="A469" s="149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</row>
    <row r="470" spans="1:11" ht="23.25">
      <c r="A470" s="149"/>
      <c r="B470" s="149"/>
      <c r="C470" s="149"/>
      <c r="D470" s="149"/>
      <c r="E470" s="149"/>
      <c r="F470" s="149"/>
      <c r="G470" s="149"/>
      <c r="H470" s="149"/>
      <c r="I470" s="149"/>
      <c r="J470" s="149"/>
      <c r="K470" s="149"/>
    </row>
    <row r="471" spans="1:11" ht="23.25">
      <c r="A471" s="149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</row>
    <row r="472" spans="1:11" ht="23.25">
      <c r="A472" s="149"/>
      <c r="B472" s="149"/>
      <c r="C472" s="149"/>
      <c r="D472" s="149"/>
      <c r="E472" s="149"/>
      <c r="F472" s="149"/>
      <c r="G472" s="149"/>
      <c r="H472" s="149"/>
      <c r="I472" s="149"/>
      <c r="J472" s="149"/>
      <c r="K472" s="149"/>
    </row>
    <row r="473" spans="1:11" ht="23.25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</row>
    <row r="474" spans="1:11" ht="23.25">
      <c r="A474" s="149"/>
      <c r="B474" s="149"/>
      <c r="C474" s="149"/>
      <c r="D474" s="149"/>
      <c r="E474" s="149"/>
      <c r="F474" s="149"/>
      <c r="G474" s="149"/>
      <c r="H474" s="149"/>
      <c r="I474" s="149"/>
      <c r="J474" s="149"/>
      <c r="K474" s="149"/>
    </row>
    <row r="475" spans="1:11" ht="23.25">
      <c r="A475" s="149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</row>
    <row r="476" spans="1:11" ht="23.25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</row>
    <row r="477" spans="1:11" ht="23.25">
      <c r="A477" s="149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</row>
    <row r="478" spans="1:11" ht="23.25">
      <c r="A478" s="149"/>
      <c r="B478" s="149"/>
      <c r="C478" s="149"/>
      <c r="D478" s="149"/>
      <c r="E478" s="149"/>
      <c r="F478" s="149"/>
      <c r="G478" s="149"/>
      <c r="H478" s="149"/>
      <c r="I478" s="149"/>
      <c r="J478" s="149"/>
      <c r="K478" s="149"/>
    </row>
    <row r="479" spans="1:11" ht="23.25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</row>
    <row r="480" spans="1:11" ht="23.25">
      <c r="A480" s="149"/>
      <c r="B480" s="149"/>
      <c r="C480" s="149"/>
      <c r="D480" s="149"/>
      <c r="E480" s="149"/>
      <c r="F480" s="149"/>
      <c r="G480" s="149"/>
      <c r="H480" s="149"/>
      <c r="I480" s="149"/>
      <c r="J480" s="149"/>
      <c r="K480" s="149"/>
    </row>
    <row r="481" spans="1:11" ht="23.25">
      <c r="A481" s="149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</row>
    <row r="482" spans="1:11" ht="23.25">
      <c r="A482" s="149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</row>
    <row r="483" spans="1:11" ht="23.25">
      <c r="A483" s="149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</row>
    <row r="484" spans="1:11" ht="23.25">
      <c r="A484" s="149"/>
      <c r="B484" s="149"/>
      <c r="C484" s="149"/>
      <c r="D484" s="149"/>
      <c r="E484" s="149"/>
      <c r="F484" s="149"/>
      <c r="G484" s="149"/>
      <c r="H484" s="149"/>
      <c r="I484" s="149"/>
      <c r="J484" s="149"/>
      <c r="K484" s="149"/>
    </row>
    <row r="485" spans="1:11" ht="23.25">
      <c r="A485" s="149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</row>
    <row r="486" spans="1:11" ht="23.25">
      <c r="A486" s="149"/>
      <c r="B486" s="149"/>
      <c r="C486" s="149"/>
      <c r="D486" s="149"/>
      <c r="E486" s="149"/>
      <c r="F486" s="149"/>
      <c r="G486" s="149"/>
      <c r="H486" s="149"/>
      <c r="I486" s="149"/>
      <c r="J486" s="149"/>
      <c r="K486" s="149"/>
    </row>
    <row r="487" spans="1:11" ht="23.25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</row>
    <row r="488" spans="1:11" ht="23.25">
      <c r="A488" s="149"/>
      <c r="B488" s="149"/>
      <c r="C488" s="149"/>
      <c r="D488" s="149"/>
      <c r="E488" s="149"/>
      <c r="F488" s="149"/>
      <c r="G488" s="149"/>
      <c r="H488" s="149"/>
      <c r="I488" s="149"/>
      <c r="J488" s="149"/>
      <c r="K488" s="149"/>
    </row>
    <row r="489" spans="1:11" ht="23.25">
      <c r="A489" s="149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</row>
    <row r="490" spans="1:11" ht="23.25">
      <c r="A490" s="149"/>
      <c r="B490" s="149"/>
      <c r="C490" s="149"/>
      <c r="D490" s="149"/>
      <c r="E490" s="149"/>
      <c r="F490" s="149"/>
      <c r="G490" s="149"/>
      <c r="H490" s="149"/>
      <c r="I490" s="149"/>
      <c r="J490" s="149"/>
      <c r="K490" s="149"/>
    </row>
    <row r="491" spans="1:11" ht="23.25">
      <c r="A491" s="149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</row>
    <row r="492" spans="1:11" ht="23.25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</row>
    <row r="493" spans="1:11" ht="23.25">
      <c r="A493" s="149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</row>
    <row r="494" spans="1:11" ht="23.25">
      <c r="A494" s="149"/>
      <c r="B494" s="149"/>
      <c r="C494" s="149"/>
      <c r="D494" s="149"/>
      <c r="E494" s="149"/>
      <c r="F494" s="149"/>
      <c r="G494" s="149"/>
      <c r="H494" s="149"/>
      <c r="I494" s="149"/>
      <c r="J494" s="149"/>
      <c r="K494" s="149"/>
    </row>
    <row r="495" spans="1:11" ht="23.25">
      <c r="A495" s="149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</row>
    <row r="496" spans="1:11" ht="23.25">
      <c r="A496" s="149"/>
      <c r="B496" s="149"/>
      <c r="C496" s="149"/>
      <c r="D496" s="149"/>
      <c r="E496" s="149"/>
      <c r="F496" s="149"/>
      <c r="G496" s="149"/>
      <c r="H496" s="149"/>
      <c r="I496" s="149"/>
      <c r="J496" s="149"/>
      <c r="K496" s="149"/>
    </row>
    <row r="497" spans="1:11" ht="23.25">
      <c r="A497" s="149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</row>
    <row r="498" spans="1:11" ht="23.25">
      <c r="A498" s="149"/>
      <c r="B498" s="149"/>
      <c r="C498" s="149"/>
      <c r="D498" s="149"/>
      <c r="E498" s="149"/>
      <c r="F498" s="149"/>
      <c r="G498" s="149"/>
      <c r="H498" s="149"/>
      <c r="I498" s="149"/>
      <c r="J498" s="149"/>
      <c r="K498" s="149"/>
    </row>
    <row r="499" spans="1:11" ht="23.25">
      <c r="A499" s="149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</row>
    <row r="500" spans="1:11" ht="23.2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</row>
    <row r="501" spans="1:11" ht="23.2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</row>
    <row r="502" spans="1:11" ht="23.25">
      <c r="A502" s="149"/>
      <c r="B502" s="149"/>
      <c r="C502" s="149"/>
      <c r="D502" s="149"/>
      <c r="E502" s="149"/>
      <c r="F502" s="149"/>
      <c r="G502" s="149"/>
      <c r="H502" s="149"/>
      <c r="I502" s="149"/>
      <c r="J502" s="149"/>
      <c r="K502" s="149"/>
    </row>
    <row r="503" spans="1:11" ht="23.2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</row>
    <row r="504" spans="1:11" ht="23.25">
      <c r="A504" s="149"/>
      <c r="B504" s="149"/>
      <c r="C504" s="149"/>
      <c r="D504" s="149"/>
      <c r="E504" s="149"/>
      <c r="F504" s="149"/>
      <c r="G504" s="149"/>
      <c r="H504" s="149"/>
      <c r="I504" s="149"/>
      <c r="J504" s="149"/>
      <c r="K504" s="149"/>
    </row>
    <row r="505" spans="1:11" ht="23.2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</row>
    <row r="506" spans="1:11" ht="23.25">
      <c r="A506" s="149"/>
      <c r="B506" s="149"/>
      <c r="C506" s="149"/>
      <c r="D506" s="149"/>
      <c r="E506" s="149"/>
      <c r="F506" s="149"/>
      <c r="G506" s="149"/>
      <c r="H506" s="149"/>
      <c r="I506" s="149"/>
      <c r="J506" s="149"/>
      <c r="K506" s="149"/>
    </row>
    <row r="507" spans="1:11" ht="23.2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</row>
    <row r="508" spans="1:11" ht="23.25">
      <c r="A508" s="149"/>
      <c r="B508" s="149"/>
      <c r="C508" s="149"/>
      <c r="D508" s="149"/>
      <c r="E508" s="149"/>
      <c r="F508" s="149"/>
      <c r="G508" s="149"/>
      <c r="H508" s="149"/>
      <c r="I508" s="149"/>
      <c r="J508" s="149"/>
      <c r="K508" s="149"/>
    </row>
    <row r="509" spans="1:11" ht="23.2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</row>
    <row r="510" spans="1:11" ht="23.25">
      <c r="A510" s="149"/>
      <c r="B510" s="149"/>
      <c r="C510" s="149"/>
      <c r="D510" s="149"/>
      <c r="E510" s="149"/>
      <c r="F510" s="149"/>
      <c r="G510" s="149"/>
      <c r="H510" s="149"/>
      <c r="I510" s="149"/>
      <c r="J510" s="149"/>
      <c r="K510" s="149"/>
    </row>
    <row r="511" spans="1:11" ht="23.2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</row>
    <row r="512" spans="1:11" ht="23.25">
      <c r="A512" s="149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</row>
    <row r="513" spans="1:11" ht="23.2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</row>
    <row r="514" spans="1:11" ht="23.25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</row>
    <row r="515" spans="1:11" ht="23.2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</row>
    <row r="516" spans="1:11" ht="23.25">
      <c r="A516" s="149"/>
      <c r="B516" s="149"/>
      <c r="C516" s="149"/>
      <c r="D516" s="149"/>
      <c r="E516" s="149"/>
      <c r="F516" s="149"/>
      <c r="G516" s="149"/>
      <c r="H516" s="149"/>
      <c r="I516" s="149"/>
      <c r="J516" s="149"/>
      <c r="K516" s="149"/>
    </row>
    <row r="517" spans="1:11" ht="23.2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</row>
    <row r="518" spans="1:11" ht="23.25">
      <c r="A518" s="149"/>
      <c r="B518" s="149"/>
      <c r="C518" s="149"/>
      <c r="D518" s="149"/>
      <c r="E518" s="149"/>
      <c r="F518" s="149"/>
      <c r="G518" s="149"/>
      <c r="H518" s="149"/>
      <c r="I518" s="149"/>
      <c r="J518" s="149"/>
      <c r="K518" s="149"/>
    </row>
    <row r="519" spans="1:11" ht="23.2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</row>
    <row r="520" spans="1:11" ht="23.25">
      <c r="A520" s="149"/>
      <c r="B520" s="149"/>
      <c r="C520" s="149"/>
      <c r="D520" s="149"/>
      <c r="E520" s="149"/>
      <c r="F520" s="149"/>
      <c r="G520" s="149"/>
      <c r="H520" s="149"/>
      <c r="I520" s="149"/>
      <c r="J520" s="149"/>
      <c r="K520" s="149"/>
    </row>
    <row r="521" spans="1:11" ht="23.2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</row>
    <row r="522" spans="1:11" ht="23.25">
      <c r="A522" s="149"/>
      <c r="B522" s="149"/>
      <c r="C522" s="149"/>
      <c r="D522" s="149"/>
      <c r="E522" s="149"/>
      <c r="F522" s="149"/>
      <c r="G522" s="149"/>
      <c r="H522" s="149"/>
      <c r="I522" s="149"/>
      <c r="J522" s="149"/>
      <c r="K522" s="149"/>
    </row>
    <row r="523" spans="1:11" ht="23.2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</row>
    <row r="524" spans="1:11" ht="23.25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</row>
    <row r="525" spans="1:11" ht="23.2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</row>
    <row r="526" spans="1:11" ht="23.25">
      <c r="A526" s="149"/>
      <c r="B526" s="149"/>
      <c r="C526" s="149"/>
      <c r="D526" s="149"/>
      <c r="E526" s="149"/>
      <c r="F526" s="149"/>
      <c r="G526" s="149"/>
      <c r="H526" s="149"/>
      <c r="I526" s="149"/>
      <c r="J526" s="149"/>
      <c r="K526" s="149"/>
    </row>
    <row r="527" spans="1:11" ht="23.2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</row>
    <row r="528" spans="1:11" ht="23.25">
      <c r="A528" s="149"/>
      <c r="B528" s="149"/>
      <c r="C528" s="149"/>
      <c r="D528" s="149"/>
      <c r="E528" s="149"/>
      <c r="F528" s="149"/>
      <c r="G528" s="149"/>
      <c r="H528" s="149"/>
      <c r="I528" s="149"/>
      <c r="J528" s="149"/>
      <c r="K528" s="149"/>
    </row>
    <row r="529" spans="1:11" ht="23.2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</row>
    <row r="530" spans="1:11" ht="23.25">
      <c r="A530" s="149"/>
      <c r="B530" s="149"/>
      <c r="C530" s="149"/>
      <c r="D530" s="149"/>
      <c r="E530" s="149"/>
      <c r="F530" s="149"/>
      <c r="G530" s="149"/>
      <c r="H530" s="149"/>
      <c r="I530" s="149"/>
      <c r="J530" s="149"/>
      <c r="K530" s="149"/>
    </row>
    <row r="531" spans="1:11" ht="23.2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</row>
    <row r="532" spans="1:11" ht="23.25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</row>
    <row r="533" spans="1:11" ht="23.2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</row>
    <row r="534" spans="1:11" ht="23.25">
      <c r="A534" s="149"/>
      <c r="B534" s="149"/>
      <c r="C534" s="149"/>
      <c r="D534" s="149"/>
      <c r="E534" s="149"/>
      <c r="F534" s="149"/>
      <c r="G534" s="149"/>
      <c r="H534" s="149"/>
      <c r="I534" s="149"/>
      <c r="J534" s="149"/>
      <c r="K534" s="149"/>
    </row>
    <row r="535" spans="1:11" ht="23.2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</row>
    <row r="536" spans="1:11" ht="23.25">
      <c r="A536" s="149"/>
      <c r="B536" s="149"/>
      <c r="C536" s="149"/>
      <c r="D536" s="149"/>
      <c r="E536" s="149"/>
      <c r="F536" s="149"/>
      <c r="G536" s="149"/>
      <c r="H536" s="149"/>
      <c r="I536" s="149"/>
      <c r="J536" s="149"/>
      <c r="K536" s="149"/>
    </row>
    <row r="537" spans="1:11" ht="23.2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</row>
    <row r="538" spans="1:11" ht="23.25">
      <c r="A538" s="149"/>
      <c r="B538" s="149"/>
      <c r="C538" s="149"/>
      <c r="D538" s="149"/>
      <c r="E538" s="149"/>
      <c r="F538" s="149"/>
      <c r="G538" s="149"/>
      <c r="H538" s="149"/>
      <c r="I538" s="149"/>
      <c r="J538" s="149"/>
      <c r="K538" s="149"/>
    </row>
    <row r="539" spans="1:11" ht="23.2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</row>
    <row r="540" spans="1:11" ht="23.25">
      <c r="A540" s="149"/>
      <c r="B540" s="149"/>
      <c r="C540" s="149"/>
      <c r="D540" s="149"/>
      <c r="E540" s="149"/>
      <c r="F540" s="149"/>
      <c r="G540" s="149"/>
      <c r="H540" s="149"/>
      <c r="I540" s="149"/>
      <c r="J540" s="149"/>
      <c r="K540" s="149"/>
    </row>
    <row r="541" spans="1:11" ht="23.2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</row>
    <row r="542" spans="1:11" ht="23.25">
      <c r="A542" s="149"/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</row>
    <row r="543" spans="1:11" ht="23.2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</row>
    <row r="544" spans="1:11" ht="23.25">
      <c r="A544" s="149"/>
      <c r="B544" s="149"/>
      <c r="C544" s="149"/>
      <c r="D544" s="149"/>
      <c r="E544" s="149"/>
      <c r="F544" s="149"/>
      <c r="G544" s="149"/>
      <c r="H544" s="149"/>
      <c r="I544" s="149"/>
      <c r="J544" s="149"/>
      <c r="K544" s="149"/>
    </row>
    <row r="545" spans="1:11" ht="23.2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</row>
    <row r="546" spans="1:11" ht="23.25">
      <c r="A546" s="149"/>
      <c r="B546" s="149"/>
      <c r="C546" s="149"/>
      <c r="D546" s="149"/>
      <c r="E546" s="149"/>
      <c r="F546" s="149"/>
      <c r="G546" s="149"/>
      <c r="H546" s="149"/>
      <c r="I546" s="149"/>
      <c r="J546" s="149"/>
      <c r="K546" s="149"/>
    </row>
    <row r="547" spans="1:11" ht="23.2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</row>
    <row r="548" spans="1:11" ht="23.25">
      <c r="A548" s="149"/>
      <c r="B548" s="149"/>
      <c r="C548" s="149"/>
      <c r="D548" s="149"/>
      <c r="E548" s="149"/>
      <c r="F548" s="149"/>
      <c r="G548" s="149"/>
      <c r="H548" s="149"/>
      <c r="I548" s="149"/>
      <c r="J548" s="149"/>
      <c r="K548" s="149"/>
    </row>
    <row r="549" spans="1:11" ht="23.2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</row>
    <row r="550" spans="1:11" ht="23.25">
      <c r="A550" s="149"/>
      <c r="B550" s="149"/>
      <c r="C550" s="149"/>
      <c r="D550" s="149"/>
      <c r="E550" s="149"/>
      <c r="F550" s="149"/>
      <c r="G550" s="149"/>
      <c r="H550" s="149"/>
      <c r="I550" s="149"/>
      <c r="J550" s="149"/>
      <c r="K550" s="149"/>
    </row>
    <row r="551" spans="1:11" ht="23.2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</row>
    <row r="552" spans="1:11" ht="23.25">
      <c r="A552" s="149"/>
      <c r="B552" s="149"/>
      <c r="C552" s="149"/>
      <c r="D552" s="149"/>
      <c r="E552" s="149"/>
      <c r="F552" s="149"/>
      <c r="G552" s="149"/>
      <c r="H552" s="149"/>
      <c r="I552" s="149"/>
      <c r="J552" s="149"/>
      <c r="K552" s="149"/>
    </row>
    <row r="553" spans="1:11" ht="23.2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</row>
    <row r="554" spans="1:11" ht="23.25">
      <c r="A554" s="149"/>
      <c r="B554" s="149"/>
      <c r="C554" s="149"/>
      <c r="D554" s="149"/>
      <c r="E554" s="149"/>
      <c r="F554" s="149"/>
      <c r="G554" s="149"/>
      <c r="H554" s="149"/>
      <c r="I554" s="149"/>
      <c r="J554" s="149"/>
      <c r="K554" s="149"/>
    </row>
    <row r="555" spans="1:11" ht="23.2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</row>
    <row r="556" spans="1:11" ht="23.25">
      <c r="A556" s="149"/>
      <c r="B556" s="149"/>
      <c r="C556" s="149"/>
      <c r="D556" s="149"/>
      <c r="E556" s="149"/>
      <c r="F556" s="149"/>
      <c r="G556" s="149"/>
      <c r="H556" s="149"/>
      <c r="I556" s="149"/>
      <c r="J556" s="149"/>
      <c r="K556" s="149"/>
    </row>
    <row r="557" spans="1:11" ht="23.2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</row>
    <row r="558" spans="1:11" ht="23.25">
      <c r="A558" s="149"/>
      <c r="B558" s="149"/>
      <c r="C558" s="149"/>
      <c r="D558" s="149"/>
      <c r="E558" s="149"/>
      <c r="F558" s="149"/>
      <c r="G558" s="149"/>
      <c r="H558" s="149"/>
      <c r="I558" s="149"/>
      <c r="J558" s="149"/>
      <c r="K558" s="149"/>
    </row>
    <row r="559" spans="1:11" ht="23.2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</row>
    <row r="560" spans="1:11" ht="23.25">
      <c r="A560" s="149"/>
      <c r="B560" s="149"/>
      <c r="C560" s="149"/>
      <c r="D560" s="149"/>
      <c r="E560" s="149"/>
      <c r="F560" s="149"/>
      <c r="G560" s="149"/>
      <c r="H560" s="149"/>
      <c r="I560" s="149"/>
      <c r="J560" s="149"/>
      <c r="K560" s="149"/>
    </row>
    <row r="561" spans="1:11" ht="23.2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</row>
    <row r="562" spans="1:11" ht="23.25">
      <c r="A562" s="149"/>
      <c r="B562" s="149"/>
      <c r="C562" s="149"/>
      <c r="D562" s="149"/>
      <c r="E562" s="149"/>
      <c r="F562" s="149"/>
      <c r="G562" s="149"/>
      <c r="H562" s="149"/>
      <c r="I562" s="149"/>
      <c r="J562" s="149"/>
      <c r="K562" s="149"/>
    </row>
    <row r="563" spans="1:11" ht="23.2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</row>
    <row r="564" spans="1:11" ht="23.25">
      <c r="A564" s="149"/>
      <c r="B564" s="149"/>
      <c r="C564" s="149"/>
      <c r="D564" s="149"/>
      <c r="E564" s="149"/>
      <c r="F564" s="149"/>
      <c r="G564" s="149"/>
      <c r="H564" s="149"/>
      <c r="I564" s="149"/>
      <c r="J564" s="149"/>
      <c r="K564" s="149"/>
    </row>
    <row r="565" spans="1:11" ht="23.2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</row>
    <row r="566" spans="1:11" ht="23.25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</row>
    <row r="567" spans="1:11" ht="23.2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</row>
    <row r="568" spans="1:11" ht="23.25">
      <c r="A568" s="149"/>
      <c r="B568" s="149"/>
      <c r="C568" s="149"/>
      <c r="D568" s="149"/>
      <c r="E568" s="149"/>
      <c r="F568" s="149"/>
      <c r="G568" s="149"/>
      <c r="H568" s="149"/>
      <c r="I568" s="149"/>
      <c r="J568" s="149"/>
      <c r="K568" s="149"/>
    </row>
    <row r="569" spans="1:11" ht="23.2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</row>
    <row r="570" spans="1:11" ht="23.25">
      <c r="A570" s="149"/>
      <c r="B570" s="149"/>
      <c r="C570" s="149"/>
      <c r="D570" s="149"/>
      <c r="E570" s="149"/>
      <c r="F570" s="149"/>
      <c r="G570" s="149"/>
      <c r="H570" s="149"/>
      <c r="I570" s="149"/>
      <c r="J570" s="149"/>
      <c r="K570" s="149"/>
    </row>
    <row r="571" spans="1:11" ht="23.2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</row>
    <row r="572" spans="1:11" ht="23.25">
      <c r="A572" s="149"/>
      <c r="B572" s="149"/>
      <c r="C572" s="149"/>
      <c r="D572" s="149"/>
      <c r="E572" s="149"/>
      <c r="F572" s="149"/>
      <c r="G572" s="149"/>
      <c r="H572" s="149"/>
      <c r="I572" s="149"/>
      <c r="J572" s="149"/>
      <c r="K572" s="149"/>
    </row>
    <row r="573" spans="1:11" ht="23.2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</row>
    <row r="574" spans="1:11" ht="23.25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</row>
    <row r="575" spans="1:11" ht="23.2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</row>
    <row r="576" spans="1:11" ht="23.25">
      <c r="A576" s="149"/>
      <c r="B576" s="149"/>
      <c r="C576" s="149"/>
      <c r="D576" s="149"/>
      <c r="E576" s="149"/>
      <c r="F576" s="149"/>
      <c r="G576" s="149"/>
      <c r="H576" s="149"/>
      <c r="I576" s="149"/>
      <c r="J576" s="149"/>
      <c r="K576" s="149"/>
    </row>
    <row r="577" spans="1:11" ht="23.2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</row>
    <row r="578" spans="1:11" ht="23.25">
      <c r="A578" s="149"/>
      <c r="B578" s="149"/>
      <c r="C578" s="149"/>
      <c r="D578" s="149"/>
      <c r="E578" s="149"/>
      <c r="F578" s="149"/>
      <c r="G578" s="149"/>
      <c r="H578" s="149"/>
      <c r="I578" s="149"/>
      <c r="J578" s="149"/>
      <c r="K578" s="149"/>
    </row>
    <row r="579" spans="1:11" ht="23.2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</row>
    <row r="580" spans="1:11" ht="23.25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</row>
    <row r="581" spans="1:11" ht="23.2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</row>
    <row r="582" spans="1:11" ht="23.25">
      <c r="A582" s="149"/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</row>
    <row r="583" spans="1:11" ht="23.2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</row>
    <row r="584" spans="1:11" ht="23.25">
      <c r="A584" s="149"/>
      <c r="B584" s="149"/>
      <c r="C584" s="149"/>
      <c r="D584" s="149"/>
      <c r="E584" s="149"/>
      <c r="F584" s="149"/>
      <c r="G584" s="149"/>
      <c r="H584" s="149"/>
      <c r="I584" s="149"/>
      <c r="J584" s="149"/>
      <c r="K584" s="149"/>
    </row>
    <row r="585" spans="1:11" ht="23.2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</row>
    <row r="586" spans="1:11" ht="23.25">
      <c r="A586" s="149"/>
      <c r="B586" s="149"/>
      <c r="C586" s="149"/>
      <c r="D586" s="149"/>
      <c r="E586" s="149"/>
      <c r="F586" s="149"/>
      <c r="G586" s="149"/>
      <c r="H586" s="149"/>
      <c r="I586" s="149"/>
      <c r="J586" s="149"/>
      <c r="K586" s="149"/>
    </row>
  </sheetData>
  <mergeCells count="10">
    <mergeCell ref="A98:B98"/>
    <mergeCell ref="A99:B99"/>
    <mergeCell ref="A100:B100"/>
    <mergeCell ref="A7:K7"/>
    <mergeCell ref="A94:B94"/>
    <mergeCell ref="A95:B95"/>
    <mergeCell ref="A96:B96"/>
    <mergeCell ref="A93:B93"/>
    <mergeCell ref="D13:H13"/>
    <mergeCell ref="B13:B14"/>
  </mergeCells>
  <printOptions horizontalCentered="1" verticalCentered="1"/>
  <pageMargins left="0" right="0" top="0.1968503937007874" bottom="0.3937007874015748" header="0.5118110236220472" footer="0"/>
  <pageSetup horizontalDpi="300" verticalDpi="300" orientation="portrait" paperSize="9" scale="12" r:id="rId1"/>
  <headerFooter alignWithMargins="0">
    <oddFooter>&amp;C&amp;"Arial,Negrito"&amp;28Emissão ; &amp;D   às  &amp;T&amp;R&amp;"Arial,Negrito"&amp;28CAA/2003/Grandes Grupos/ 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Flávio Roberto</dc:creator>
  <cp:keywords/>
  <dc:description/>
  <cp:lastModifiedBy>Datasus</cp:lastModifiedBy>
  <cp:lastPrinted>2003-04-24T14:35:39Z</cp:lastPrinted>
  <dcterms:created xsi:type="dcterms:W3CDTF">1999-08-01T22:28:23Z</dcterms:created>
  <dcterms:modified xsi:type="dcterms:W3CDTF">2003-05-05T18:42:58Z</dcterms:modified>
  <cp:category/>
  <cp:version/>
  <cp:contentType/>
  <cp:contentStatus/>
</cp:coreProperties>
</file>